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filterPrivacy="1"/>
  <xr:revisionPtr revIDLastSave="0" documentId="13_ncr:1_{1AD5E4B3-8E47-48E1-9D15-2B3D88F5B10C}" xr6:coauthVersionLast="36" xr6:coauthVersionMax="36" xr10:uidLastSave="{00000000-0000-0000-0000-000000000000}"/>
  <bookViews>
    <workbookView xWindow="0" yWindow="465" windowWidth="28800" windowHeight="11760" tabRatio="500" activeTab="2" xr2:uid="{00000000-000D-0000-FFFF-FFFF00000000}"/>
  </bookViews>
  <sheets>
    <sheet name="Planilha resumo" sheetId="1" r:id="rId1"/>
    <sheet name="Serviços" sheetId="2" r:id="rId2"/>
    <sheet name="Materiais e equipamentos" sheetId="3" r:id="rId3"/>
  </sheets>
  <calcPr calcId="191029"/>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E31" i="1" l="1"/>
  <c r="E29" i="1"/>
  <c r="E28" i="1"/>
  <c r="E27" i="1"/>
  <c r="E26" i="1"/>
  <c r="E25" i="1"/>
  <c r="E23" i="1"/>
  <c r="E22" i="1"/>
  <c r="E17" i="1"/>
  <c r="E16" i="1"/>
  <c r="E15" i="1"/>
  <c r="E13" i="1"/>
  <c r="E14" i="1"/>
  <c r="E12" i="1"/>
  <c r="E11" i="1"/>
  <c r="E10" i="1"/>
  <c r="E9" i="1"/>
  <c r="J161" i="3"/>
  <c r="I161" i="3"/>
  <c r="J157" i="3"/>
  <c r="E30" i="1" s="1"/>
  <c r="J131" i="3"/>
  <c r="J109" i="3"/>
  <c r="J90" i="3"/>
  <c r="J76" i="3"/>
  <c r="J63" i="3"/>
  <c r="E24" i="1" s="1"/>
  <c r="J44" i="3"/>
  <c r="J29" i="3"/>
  <c r="J23" i="3"/>
  <c r="E7" i="1"/>
  <c r="E6" i="1"/>
  <c r="C6" i="1"/>
  <c r="J205" i="2"/>
  <c r="J198" i="2"/>
  <c r="J175" i="2"/>
  <c r="J154" i="2"/>
  <c r="J141" i="2"/>
  <c r="I95" i="2"/>
  <c r="J124" i="2"/>
  <c r="E8" i="1" s="1"/>
  <c r="J95" i="2"/>
  <c r="J86" i="2"/>
  <c r="J71" i="2"/>
  <c r="J215" i="2"/>
  <c r="J163" i="3" l="1"/>
  <c r="J211" i="2"/>
  <c r="J220" i="2"/>
  <c r="J219" i="2"/>
  <c r="H218" i="2"/>
  <c r="I218" i="2" s="1"/>
  <c r="G218" i="2"/>
  <c r="H214" i="2"/>
  <c r="G214" i="2"/>
  <c r="H210" i="2"/>
  <c r="G210" i="2"/>
  <c r="H208" i="2"/>
  <c r="I208" i="2" s="1"/>
  <c r="G208" i="2"/>
  <c r="H203" i="2"/>
  <c r="I203" i="2" s="1"/>
  <c r="G203" i="2"/>
  <c r="I201" i="2"/>
  <c r="H201" i="2"/>
  <c r="G201" i="2"/>
  <c r="H196" i="2"/>
  <c r="G196" i="2"/>
  <c r="H194" i="2"/>
  <c r="G194" i="2"/>
  <c r="H190" i="2"/>
  <c r="I190" i="2" s="1"/>
  <c r="G190" i="2"/>
  <c r="H189" i="2"/>
  <c r="I189" i="2" s="1"/>
  <c r="G189" i="2"/>
  <c r="H188" i="2"/>
  <c r="I188" i="2" s="1"/>
  <c r="G188" i="2"/>
  <c r="H187" i="2"/>
  <c r="I187" i="2" s="1"/>
  <c r="G187" i="2"/>
  <c r="H186" i="2"/>
  <c r="G186" i="2"/>
  <c r="H182" i="2"/>
  <c r="G182" i="2"/>
  <c r="H180" i="2"/>
  <c r="G180" i="2"/>
  <c r="H178" i="2"/>
  <c r="G178" i="2"/>
  <c r="H173" i="2"/>
  <c r="I173" i="2" s="1"/>
  <c r="G173" i="2"/>
  <c r="H171" i="2"/>
  <c r="G171" i="2"/>
  <c r="H169" i="2"/>
  <c r="G169" i="2"/>
  <c r="H165" i="2"/>
  <c r="I165" i="2" s="1"/>
  <c r="G165" i="2"/>
  <c r="H161" i="2"/>
  <c r="G161" i="2"/>
  <c r="H157" i="2"/>
  <c r="G157" i="2"/>
  <c r="H152" i="2"/>
  <c r="I152" i="2" s="1"/>
  <c r="G152" i="2"/>
  <c r="H148" i="2"/>
  <c r="I148" i="2" s="1"/>
  <c r="G148" i="2"/>
  <c r="H146" i="2"/>
  <c r="I146" i="2" s="1"/>
  <c r="G146" i="2"/>
  <c r="H139" i="2"/>
  <c r="G139" i="2"/>
  <c r="H135" i="2"/>
  <c r="G135" i="2"/>
  <c r="H132" i="2"/>
  <c r="I132" i="2" s="1"/>
  <c r="G132" i="2"/>
  <c r="H131" i="2"/>
  <c r="I131" i="2" s="1"/>
  <c r="G131" i="2"/>
  <c r="H130" i="2"/>
  <c r="G130" i="2"/>
  <c r="H129" i="2"/>
  <c r="I129" i="2" s="1"/>
  <c r="G129" i="2"/>
  <c r="H128" i="2"/>
  <c r="G128" i="2"/>
  <c r="I127" i="2"/>
  <c r="H127" i="2"/>
  <c r="G127" i="2"/>
  <c r="H126" i="2"/>
  <c r="G126" i="2"/>
  <c r="G120" i="2"/>
  <c r="H120" i="2"/>
  <c r="G121" i="2"/>
  <c r="H121" i="2"/>
  <c r="I121" i="2" s="1"/>
  <c r="G122" i="2"/>
  <c r="H122" i="2"/>
  <c r="G123" i="2"/>
  <c r="H123" i="2"/>
  <c r="I123" i="2" s="1"/>
  <c r="H119" i="2"/>
  <c r="G119" i="2"/>
  <c r="G102" i="2"/>
  <c r="H102" i="2"/>
  <c r="I102" i="2"/>
  <c r="G103" i="2"/>
  <c r="I103" i="2" s="1"/>
  <c r="H103" i="2"/>
  <c r="G104" i="2"/>
  <c r="H104" i="2"/>
  <c r="I104" i="2"/>
  <c r="G105" i="2"/>
  <c r="H105" i="2"/>
  <c r="G106" i="2"/>
  <c r="H106" i="2"/>
  <c r="I106" i="2"/>
  <c r="G107" i="2"/>
  <c r="H107" i="2"/>
  <c r="G108" i="2"/>
  <c r="H108" i="2"/>
  <c r="I108" i="2" s="1"/>
  <c r="G109" i="2"/>
  <c r="H109" i="2"/>
  <c r="G110" i="2"/>
  <c r="H110" i="2"/>
  <c r="I110" i="2" s="1"/>
  <c r="G111" i="2"/>
  <c r="H111" i="2"/>
  <c r="G112" i="2"/>
  <c r="H112" i="2"/>
  <c r="I112" i="2"/>
  <c r="G113" i="2"/>
  <c r="H113" i="2"/>
  <c r="G114" i="2"/>
  <c r="H114" i="2"/>
  <c r="I114" i="2"/>
  <c r="G115" i="2"/>
  <c r="I115" i="2" s="1"/>
  <c r="H115" i="2"/>
  <c r="G116" i="2"/>
  <c r="H116" i="2"/>
  <c r="I116" i="2"/>
  <c r="G117" i="2"/>
  <c r="H117" i="2"/>
  <c r="H101" i="2"/>
  <c r="I101" i="2" s="1"/>
  <c r="G101" i="2"/>
  <c r="G97" i="2"/>
  <c r="H97" i="2"/>
  <c r="I97" i="2"/>
  <c r="G98" i="2"/>
  <c r="H98" i="2"/>
  <c r="G99" i="2"/>
  <c r="H99" i="2"/>
  <c r="I99" i="2" s="1"/>
  <c r="H96" i="2"/>
  <c r="G96" i="2"/>
  <c r="G89" i="2"/>
  <c r="H89" i="2"/>
  <c r="I89" i="2" s="1"/>
  <c r="G90" i="2"/>
  <c r="H90" i="2"/>
  <c r="I90" i="2"/>
  <c r="G91" i="2"/>
  <c r="H91" i="2"/>
  <c r="I91" i="2" s="1"/>
  <c r="G92" i="2"/>
  <c r="H92" i="2"/>
  <c r="I92" i="2"/>
  <c r="G93" i="2"/>
  <c r="I93" i="2" s="1"/>
  <c r="H93" i="2"/>
  <c r="G94" i="2"/>
  <c r="H94" i="2"/>
  <c r="I94" i="2"/>
  <c r="I88" i="2"/>
  <c r="H88" i="2"/>
  <c r="G88" i="2"/>
  <c r="G74" i="2"/>
  <c r="H74" i="2"/>
  <c r="I74" i="2" s="1"/>
  <c r="G75" i="2"/>
  <c r="H75" i="2"/>
  <c r="I75" i="2" s="1"/>
  <c r="G77" i="2"/>
  <c r="H77" i="2"/>
  <c r="I77" i="2" s="1"/>
  <c r="G78" i="2"/>
  <c r="H78" i="2"/>
  <c r="I78" i="2" s="1"/>
  <c r="G79" i="2"/>
  <c r="I79" i="2" s="1"/>
  <c r="H79" i="2"/>
  <c r="G80" i="2"/>
  <c r="H80" i="2"/>
  <c r="I80" i="2" s="1"/>
  <c r="G81" i="2"/>
  <c r="H81" i="2"/>
  <c r="I81" i="2" s="1"/>
  <c r="G82" i="2"/>
  <c r="H82" i="2"/>
  <c r="G83" i="2"/>
  <c r="H83" i="2"/>
  <c r="I83" i="2"/>
  <c r="G84" i="2"/>
  <c r="H84" i="2"/>
  <c r="I84" i="2" s="1"/>
  <c r="G85" i="2"/>
  <c r="H85" i="2"/>
  <c r="I85" i="2"/>
  <c r="H73" i="2"/>
  <c r="I73" i="2" s="1"/>
  <c r="G73" i="2"/>
  <c r="G36" i="2"/>
  <c r="H36" i="2"/>
  <c r="G37" i="2"/>
  <c r="H37" i="2"/>
  <c r="G38" i="2"/>
  <c r="H38" i="2"/>
  <c r="G39" i="2"/>
  <c r="H39" i="2"/>
  <c r="G40" i="2"/>
  <c r="H40" i="2"/>
  <c r="G41" i="2"/>
  <c r="H41" i="2"/>
  <c r="G42" i="2"/>
  <c r="H42" i="2"/>
  <c r="G43" i="2"/>
  <c r="H43" i="2"/>
  <c r="G44" i="2"/>
  <c r="H44" i="2"/>
  <c r="G45" i="2"/>
  <c r="H45" i="2"/>
  <c r="G47" i="2"/>
  <c r="H47" i="2"/>
  <c r="G48" i="2"/>
  <c r="H48" i="2"/>
  <c r="G49" i="2"/>
  <c r="H49" i="2"/>
  <c r="G50" i="2"/>
  <c r="H50" i="2"/>
  <c r="G51" i="2"/>
  <c r="H51" i="2"/>
  <c r="G52" i="2"/>
  <c r="H52" i="2"/>
  <c r="G53" i="2"/>
  <c r="H53" i="2"/>
  <c r="G54" i="2"/>
  <c r="H54" i="2"/>
  <c r="G55" i="2"/>
  <c r="H55" i="2"/>
  <c r="G56" i="2"/>
  <c r="H56" i="2"/>
  <c r="G57" i="2"/>
  <c r="H57" i="2"/>
  <c r="G58" i="2"/>
  <c r="H58" i="2"/>
  <c r="G59" i="2"/>
  <c r="H59" i="2"/>
  <c r="G60" i="2"/>
  <c r="H60" i="2"/>
  <c r="G61" i="2"/>
  <c r="H61" i="2"/>
  <c r="G62" i="2"/>
  <c r="H62" i="2"/>
  <c r="G63" i="2"/>
  <c r="H63" i="2"/>
  <c r="G64" i="2"/>
  <c r="H64" i="2"/>
  <c r="G65" i="2"/>
  <c r="H65" i="2"/>
  <c r="G66" i="2"/>
  <c r="H66" i="2"/>
  <c r="G67" i="2"/>
  <c r="H67" i="2"/>
  <c r="G68" i="2"/>
  <c r="H68" i="2"/>
  <c r="G69" i="2"/>
  <c r="H69" i="2"/>
  <c r="G25" i="2"/>
  <c r="H25" i="2"/>
  <c r="G26" i="2"/>
  <c r="H26" i="2"/>
  <c r="G27" i="2"/>
  <c r="H27" i="2"/>
  <c r="G28" i="2"/>
  <c r="H28" i="2"/>
  <c r="G29" i="2"/>
  <c r="H29" i="2"/>
  <c r="G30" i="2"/>
  <c r="H30" i="2"/>
  <c r="G31" i="2"/>
  <c r="H31" i="2"/>
  <c r="G32" i="2"/>
  <c r="H32" i="2"/>
  <c r="G33" i="2"/>
  <c r="H33" i="2"/>
  <c r="G34" i="2"/>
  <c r="H34" i="2"/>
  <c r="H24" i="2"/>
  <c r="G24" i="2"/>
  <c r="G17" i="2"/>
  <c r="H17" i="2"/>
  <c r="G18" i="2"/>
  <c r="H18" i="2"/>
  <c r="G19" i="2"/>
  <c r="H19" i="2"/>
  <c r="G20" i="2"/>
  <c r="H20" i="2"/>
  <c r="G21" i="2"/>
  <c r="H21" i="2"/>
  <c r="G22" i="2"/>
  <c r="H22" i="2"/>
  <c r="H16" i="2"/>
  <c r="G16" i="2"/>
  <c r="I169" i="2" l="1"/>
  <c r="I210" i="2"/>
  <c r="I96" i="2"/>
  <c r="I157" i="2"/>
  <c r="I117" i="2"/>
  <c r="I130" i="2"/>
  <c r="I178" i="2"/>
  <c r="I186" i="2"/>
  <c r="I82" i="2"/>
  <c r="I109" i="2"/>
  <c r="I122" i="2"/>
  <c r="I126" i="2"/>
  <c r="I161" i="2"/>
  <c r="I171" i="2"/>
  <c r="I180" i="2"/>
  <c r="I196" i="2"/>
  <c r="I214" i="2"/>
  <c r="I105" i="2"/>
  <c r="I120" i="2"/>
  <c r="I194" i="2"/>
  <c r="I128" i="2"/>
  <c r="I111" i="2"/>
  <c r="I139" i="2"/>
  <c r="I107" i="2"/>
  <c r="I135" i="2"/>
  <c r="I98" i="2"/>
  <c r="I113" i="2"/>
  <c r="I119" i="2"/>
  <c r="I182" i="2"/>
  <c r="H154" i="3" l="1"/>
  <c r="G154" i="3"/>
  <c r="I154" i="3" s="1"/>
  <c r="H152" i="3"/>
  <c r="G152" i="3"/>
  <c r="I152" i="3" l="1"/>
  <c r="H107" i="3"/>
  <c r="G107" i="3"/>
  <c r="H61" i="3"/>
  <c r="G61" i="3"/>
  <c r="H59" i="3"/>
  <c r="G59" i="3"/>
  <c r="H57" i="3"/>
  <c r="G57" i="3"/>
  <c r="I57" i="3" s="1"/>
  <c r="H42" i="3"/>
  <c r="G42" i="3"/>
  <c r="H40" i="3"/>
  <c r="G40" i="3"/>
  <c r="H38" i="3"/>
  <c r="G38" i="3"/>
  <c r="H36" i="3"/>
  <c r="G36" i="3"/>
  <c r="I36" i="3" s="1"/>
  <c r="I61" i="3" l="1"/>
  <c r="I40" i="3"/>
  <c r="I38" i="3"/>
  <c r="I42" i="3"/>
  <c r="I59" i="3"/>
  <c r="I107" i="3"/>
  <c r="I42" i="2"/>
  <c r="I44" i="2"/>
  <c r="I65" i="2"/>
  <c r="I58" i="2"/>
  <c r="I60" i="2"/>
  <c r="I62" i="2"/>
  <c r="I64" i="2"/>
  <c r="I55" i="2"/>
  <c r="I43" i="2"/>
  <c r="I45" i="2"/>
  <c r="I53" i="2"/>
  <c r="I66" i="2"/>
  <c r="I68" i="2"/>
  <c r="I59" i="2"/>
  <c r="I63" i="2"/>
  <c r="I54" i="2"/>
  <c r="I67" i="2"/>
  <c r="I69" i="2"/>
  <c r="I61" i="2"/>
  <c r="I57" i="2"/>
  <c r="I56" i="2"/>
  <c r="H150" i="3"/>
  <c r="G150" i="3"/>
  <c r="H148" i="3"/>
  <c r="G148" i="3"/>
  <c r="H146" i="3"/>
  <c r="G146" i="3"/>
  <c r="H144" i="3"/>
  <c r="G144" i="3"/>
  <c r="H142" i="3"/>
  <c r="G142" i="3"/>
  <c r="G70" i="3"/>
  <c r="H70" i="3"/>
  <c r="G16" i="3"/>
  <c r="H16" i="3"/>
  <c r="G18" i="3"/>
  <c r="H18" i="3"/>
  <c r="G20" i="3"/>
  <c r="H20" i="3"/>
  <c r="G22" i="3"/>
  <c r="H22" i="3"/>
  <c r="G26" i="3"/>
  <c r="H26" i="3"/>
  <c r="G28" i="3"/>
  <c r="H28" i="3"/>
  <c r="G32" i="3"/>
  <c r="H32" i="3"/>
  <c r="G34" i="3"/>
  <c r="H34" i="3"/>
  <c r="G47" i="3"/>
  <c r="H47" i="3"/>
  <c r="G49" i="3"/>
  <c r="H49" i="3"/>
  <c r="G51" i="3"/>
  <c r="H51" i="3"/>
  <c r="G53" i="3"/>
  <c r="H53" i="3"/>
  <c r="G55" i="3"/>
  <c r="H55" i="3"/>
  <c r="G66" i="3"/>
  <c r="H66" i="3"/>
  <c r="G68" i="3"/>
  <c r="H68" i="3"/>
  <c r="G72" i="3"/>
  <c r="H72" i="3"/>
  <c r="G74" i="3"/>
  <c r="H74" i="3"/>
  <c r="G80" i="3"/>
  <c r="H80" i="3"/>
  <c r="G84" i="3"/>
  <c r="H84" i="3"/>
  <c r="G88" i="3"/>
  <c r="H88" i="3"/>
  <c r="G93" i="3"/>
  <c r="H93" i="3"/>
  <c r="G95" i="3"/>
  <c r="H95" i="3"/>
  <c r="G97" i="3"/>
  <c r="H97" i="3"/>
  <c r="G99" i="3"/>
  <c r="H99" i="3"/>
  <c r="G101" i="3"/>
  <c r="H101" i="3"/>
  <c r="G103" i="3"/>
  <c r="H103" i="3"/>
  <c r="G105" i="3"/>
  <c r="H105" i="3"/>
  <c r="G113" i="3"/>
  <c r="H113" i="3"/>
  <c r="G117" i="3"/>
  <c r="H117" i="3"/>
  <c r="G121" i="3"/>
  <c r="H121" i="3"/>
  <c r="G125" i="3"/>
  <c r="H125" i="3"/>
  <c r="G129" i="3"/>
  <c r="H129" i="3"/>
  <c r="G134" i="3"/>
  <c r="H134" i="3"/>
  <c r="G136" i="3"/>
  <c r="H136" i="3"/>
  <c r="G138" i="3"/>
  <c r="H138" i="3"/>
  <c r="G140" i="3"/>
  <c r="H140" i="3"/>
  <c r="G160" i="3"/>
  <c r="H160" i="3"/>
  <c r="H14" i="3"/>
  <c r="G14" i="3"/>
  <c r="I28" i="2"/>
  <c r="I52" i="2" l="1"/>
  <c r="I22" i="2"/>
  <c r="I20" i="2"/>
  <c r="I51" i="2"/>
  <c r="I49" i="2"/>
  <c r="I48" i="2"/>
  <c r="I47" i="2"/>
  <c r="I40" i="2"/>
  <c r="I32" i="2"/>
  <c r="I31" i="2"/>
  <c r="I27" i="2"/>
  <c r="I21" i="2"/>
  <c r="I19" i="2"/>
  <c r="I18" i="2"/>
  <c r="I14" i="3"/>
  <c r="I144" i="3"/>
  <c r="I148" i="3"/>
  <c r="I103" i="3"/>
  <c r="I95" i="3"/>
  <c r="I142" i="3"/>
  <c r="I146" i="3"/>
  <c r="I34" i="3"/>
  <c r="I80" i="3"/>
  <c r="I72" i="3"/>
  <c r="I93" i="3"/>
  <c r="I68" i="3"/>
  <c r="I219" i="2"/>
  <c r="I16" i="2"/>
  <c r="I36" i="2"/>
  <c r="I50" i="2"/>
  <c r="I150" i="3"/>
  <c r="I22" i="3"/>
  <c r="I26" i="3"/>
  <c r="I125" i="3"/>
  <c r="I117" i="3"/>
  <c r="I105" i="3"/>
  <c r="I74" i="3"/>
  <c r="I160" i="3"/>
  <c r="C31" i="1" s="1"/>
  <c r="D31" i="1" s="1"/>
  <c r="I113" i="3"/>
  <c r="I88" i="3"/>
  <c r="I18" i="3"/>
  <c r="I129" i="3"/>
  <c r="I121" i="3"/>
  <c r="I101" i="3"/>
  <c r="I97" i="3"/>
  <c r="I84" i="3"/>
  <c r="I32" i="3"/>
  <c r="I16" i="3"/>
  <c r="I134" i="3"/>
  <c r="I99" i="3"/>
  <c r="I55" i="3"/>
  <c r="I51" i="3"/>
  <c r="I47" i="3"/>
  <c r="I70" i="3"/>
  <c r="I140" i="3"/>
  <c r="I136" i="3"/>
  <c r="I53" i="3"/>
  <c r="I49" i="3"/>
  <c r="I28" i="3"/>
  <c r="I20" i="3"/>
  <c r="I66" i="3"/>
  <c r="I138" i="3"/>
  <c r="I25" i="2"/>
  <c r="I39" i="2"/>
  <c r="I37" i="2"/>
  <c r="I41" i="2"/>
  <c r="I38" i="2"/>
  <c r="I30" i="2"/>
  <c r="I26" i="2"/>
  <c r="I29" i="2"/>
  <c r="I17" i="2"/>
  <c r="I215" i="2"/>
  <c r="C14" i="1" l="1"/>
  <c r="D14" i="1" s="1"/>
  <c r="C17" i="1"/>
  <c r="D17" i="1" s="1"/>
  <c r="I23" i="3"/>
  <c r="I141" i="2"/>
  <c r="C10" i="1" s="1"/>
  <c r="D10" i="1" s="1"/>
  <c r="I71" i="2"/>
  <c r="I131" i="3"/>
  <c r="C29" i="1" s="1"/>
  <c r="D29" i="1" s="1"/>
  <c r="I44" i="3"/>
  <c r="C23" i="1" s="1"/>
  <c r="D23" i="1" s="1"/>
  <c r="I63" i="3"/>
  <c r="C24" i="1" s="1"/>
  <c r="D24" i="1" s="1"/>
  <c r="I109" i="3"/>
  <c r="C27" i="1" s="1"/>
  <c r="D27" i="1" s="1"/>
  <c r="I124" i="2"/>
  <c r="C8" i="1" s="1"/>
  <c r="D8" i="1" s="1"/>
  <c r="I86" i="2"/>
  <c r="C7" i="1" s="1"/>
  <c r="D7" i="1" s="1"/>
  <c r="I198" i="2"/>
  <c r="C13" i="1" s="1"/>
  <c r="D13" i="1" s="1"/>
  <c r="I205" i="2"/>
  <c r="C15" i="1" s="1"/>
  <c r="D15" i="1" s="1"/>
  <c r="I211" i="2"/>
  <c r="C16" i="1" s="1"/>
  <c r="D16" i="1" s="1"/>
  <c r="I157" i="3"/>
  <c r="C30" i="1" s="1"/>
  <c r="D30" i="1" s="1"/>
  <c r="I76" i="3"/>
  <c r="C26" i="1" s="1"/>
  <c r="D26" i="1" s="1"/>
  <c r="I29" i="3"/>
  <c r="C25" i="1" s="1"/>
  <c r="D25" i="1" s="1"/>
  <c r="I90" i="3"/>
  <c r="C28" i="1" s="1"/>
  <c r="D28" i="1" s="1"/>
  <c r="C9" i="1"/>
  <c r="D9" i="1" s="1"/>
  <c r="I175" i="2"/>
  <c r="C12" i="1" s="1"/>
  <c r="D12" i="1" s="1"/>
  <c r="I154" i="2"/>
  <c r="C11" i="1" s="1"/>
  <c r="D11" i="1" s="1"/>
  <c r="D6" i="1" l="1"/>
  <c r="I220" i="2"/>
  <c r="C22" i="1"/>
  <c r="I163" i="3"/>
  <c r="D18" i="1" l="1"/>
  <c r="E18" i="1"/>
  <c r="C32" i="1"/>
  <c r="D22" i="1"/>
  <c r="D32" i="1" l="1"/>
  <c r="D34" i="1" s="1"/>
  <c r="E32" i="1"/>
  <c r="E3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I176" authorId="0" shapeId="0" xr:uid="{00000000-0006-0000-0200-000001000000}">
      <text>
        <r>
          <rPr>
            <b/>
            <sz val="9"/>
            <color rgb="FF000000"/>
            <rFont val="Tahoma"/>
            <family val="2"/>
          </rPr>
          <t>Autor:</t>
        </r>
        <r>
          <rPr>
            <sz val="9"/>
            <color rgb="FF000000"/>
            <rFont val="Tahoma"/>
            <family val="2"/>
          </rPr>
          <t xml:space="preserve">
Valor do Balancim= R$14,00</t>
        </r>
      </text>
    </comment>
  </commentList>
</comments>
</file>

<file path=xl/sharedStrings.xml><?xml version="1.0" encoding="utf-8"?>
<sst xmlns="http://schemas.openxmlformats.org/spreadsheetml/2006/main" count="715" uniqueCount="499">
  <si>
    <t>SERVIÇOS</t>
  </si>
  <si>
    <t>QTDE</t>
  </si>
  <si>
    <t>DESCRIÇÃO</t>
  </si>
  <si>
    <t>VALOR UNITÁRIO</t>
  </si>
  <si>
    <t>TOTAL</t>
  </si>
  <si>
    <t>TOTAL 1</t>
  </si>
  <si>
    <t>EQUIPAMENTOS</t>
  </si>
  <si>
    <t>Racks, confinamento e acessórios</t>
  </si>
  <si>
    <t>TOTAL 2</t>
  </si>
  <si>
    <t>TOTAL GERAL</t>
  </si>
  <si>
    <t>OBJETO: QG</t>
  </si>
  <si>
    <t xml:space="preserve"> </t>
  </si>
  <si>
    <t>PREÇO TOTAL (R$)</t>
  </si>
  <si>
    <t xml:space="preserve"> (R$)</t>
  </si>
  <si>
    <t>ITEM</t>
  </si>
  <si>
    <t>DISCRIMINAÇÃO</t>
  </si>
  <si>
    <t>QDADE</t>
  </si>
  <si>
    <t>UNID.</t>
  </si>
  <si>
    <t xml:space="preserve">UNIT. </t>
  </si>
  <si>
    <t>UNIT.</t>
  </si>
  <si>
    <t>MATERIAL</t>
  </si>
  <si>
    <t>MÃO/OBRA</t>
  </si>
  <si>
    <t>TOTAL MAT</t>
  </si>
  <si>
    <t>TOTAL M.O</t>
  </si>
  <si>
    <t>TOTAL DO ITEM</t>
  </si>
  <si>
    <t>1.1</t>
  </si>
  <si>
    <t>1.1.1</t>
  </si>
  <si>
    <t>SER</t>
  </si>
  <si>
    <t>1.2</t>
  </si>
  <si>
    <t>1.2.1</t>
  </si>
  <si>
    <t>1.2.2</t>
  </si>
  <si>
    <t>1.3</t>
  </si>
  <si>
    <t>1.3.1</t>
  </si>
  <si>
    <t>1.3.2</t>
  </si>
  <si>
    <t>und</t>
  </si>
  <si>
    <t>1.4</t>
  </si>
  <si>
    <t>1.4.1</t>
  </si>
  <si>
    <t>1.4.2</t>
  </si>
  <si>
    <t>1.4.3</t>
  </si>
  <si>
    <t>1.4.4</t>
  </si>
  <si>
    <t>1.4.5</t>
  </si>
  <si>
    <t>1.5</t>
  </si>
  <si>
    <t>1.5.1</t>
  </si>
  <si>
    <t>1.5.2</t>
  </si>
  <si>
    <t>2.1</t>
  </si>
  <si>
    <t>2.1.1</t>
  </si>
  <si>
    <t>2.1.2</t>
  </si>
  <si>
    <t>2.2</t>
  </si>
  <si>
    <t>2.2.1</t>
  </si>
  <si>
    <t>2.2.2</t>
  </si>
  <si>
    <t>2.2.3</t>
  </si>
  <si>
    <t>2.2.4</t>
  </si>
  <si>
    <t>2.2.5</t>
  </si>
  <si>
    <t>2.3</t>
  </si>
  <si>
    <t>2.3.1</t>
  </si>
  <si>
    <t>2.4</t>
  </si>
  <si>
    <t>2.4.1</t>
  </si>
  <si>
    <t>2.4.2</t>
  </si>
  <si>
    <t>2.4.3</t>
  </si>
  <si>
    <t>unid</t>
  </si>
  <si>
    <t>2.7</t>
  </si>
  <si>
    <t>ATERRAMENTO</t>
  </si>
  <si>
    <t>2.7.1</t>
  </si>
  <si>
    <t>2.8</t>
  </si>
  <si>
    <t>INSTALAÇÕES ELÉTRICAS</t>
  </si>
  <si>
    <t>2.8.1</t>
  </si>
  <si>
    <t xml:space="preserve">AR CONDICIONADO </t>
  </si>
  <si>
    <t>3.1</t>
  </si>
  <si>
    <t>AR DE PRECISÃO - DATA CENTER</t>
  </si>
  <si>
    <t>3.3.1</t>
  </si>
  <si>
    <t>3.2</t>
  </si>
  <si>
    <t>DIFUSÃO DE AR</t>
  </si>
  <si>
    <t>3.2.1</t>
  </si>
  <si>
    <t>3.3</t>
  </si>
  <si>
    <t>INTERLIGAÇÕES ELÉTRICAS</t>
  </si>
  <si>
    <t>3.5.1</t>
  </si>
  <si>
    <t>3.4</t>
  </si>
  <si>
    <t>3.4.1</t>
  </si>
  <si>
    <t>4.0</t>
  </si>
  <si>
    <t>SISTEMA DE SUPERVISÃO E MONITORAMENTO SGUAD</t>
  </si>
  <si>
    <t>4.1</t>
  </si>
  <si>
    <t>5.1</t>
  </si>
  <si>
    <t>5.2</t>
  </si>
  <si>
    <t>5.3</t>
  </si>
  <si>
    <t>PROJETOS EXECUTIVOS E AS BUILT</t>
  </si>
  <si>
    <t>6.1</t>
  </si>
  <si>
    <t>6.2</t>
  </si>
  <si>
    <t>6.3</t>
  </si>
  <si>
    <t>LIMPEZA</t>
  </si>
  <si>
    <t>Total</t>
  </si>
  <si>
    <t xml:space="preserve"> Rev00</t>
  </si>
  <si>
    <t>PREÇO UNITÁRIO (R$)</t>
  </si>
  <si>
    <t>Obs.</t>
  </si>
  <si>
    <t>CLIMATIZAÇÃO</t>
  </si>
  <si>
    <t>RACK - REGUAS e ACESSÓRIOS</t>
  </si>
  <si>
    <t>4.2</t>
  </si>
  <si>
    <t>CONJUNTO DETECÇÃO, ALARME DE INCÊNDIO</t>
  </si>
  <si>
    <t>SISTEMA DE DETECÇÃO E ALARME</t>
  </si>
  <si>
    <t>SISTEMA DE DETECÇÃO PRECOCE - VESDA</t>
  </si>
  <si>
    <t>QUADROS ELÉTRICOS</t>
  </si>
  <si>
    <t>MATERIAIS E EQUIPAMENTOS</t>
  </si>
  <si>
    <t>Cj</t>
  </si>
  <si>
    <t>4.3</t>
  </si>
  <si>
    <t>4.4</t>
  </si>
  <si>
    <t>4.5</t>
  </si>
  <si>
    <t xml:space="preserve">Escovas de vedação de piso elevado de 10 e 20 cm2 (50% de cada quantidade) </t>
  </si>
  <si>
    <t>cj</t>
  </si>
  <si>
    <t xml:space="preserve">m2 </t>
  </si>
  <si>
    <t>m2</t>
  </si>
  <si>
    <t>2.1.4</t>
  </si>
  <si>
    <t>INSTALAÇÕES ELÉTRICAS - QUADROS ELÉTRICOS (MDO e MATERIAIS DE ACABAMENTO)</t>
  </si>
  <si>
    <t>2.2.6</t>
  </si>
  <si>
    <t>2.2.7</t>
  </si>
  <si>
    <t>INSTALAÇÕES ELÉTRICAS - QUADROS ELÉTRICOS (LEITOS E INFRA ESTRUTURA SECA)</t>
  </si>
  <si>
    <t>2.3.2</t>
  </si>
  <si>
    <t>2.3.3</t>
  </si>
  <si>
    <t>2.3.5</t>
  </si>
  <si>
    <t>2.4.4</t>
  </si>
  <si>
    <t>2.4.5</t>
  </si>
  <si>
    <t>2.4.6</t>
  </si>
  <si>
    <t>2.4.7</t>
  </si>
  <si>
    <t>3.3.2</t>
  </si>
  <si>
    <t>8.1</t>
  </si>
  <si>
    <t>8.2</t>
  </si>
  <si>
    <t>7.1</t>
  </si>
  <si>
    <t>7.2</t>
  </si>
  <si>
    <t>10.1</t>
  </si>
  <si>
    <t>10.2</t>
  </si>
  <si>
    <t>SERVIÇOS DE MOVING</t>
  </si>
  <si>
    <t>9.1</t>
  </si>
  <si>
    <t>9.2</t>
  </si>
  <si>
    <t>Serviços de moving</t>
  </si>
  <si>
    <t>1.2.3</t>
  </si>
  <si>
    <t>1.2.4</t>
  </si>
  <si>
    <t>1.2.5</t>
  </si>
  <si>
    <t>1.3.3</t>
  </si>
  <si>
    <t>1.3.4</t>
  </si>
  <si>
    <t>1.3.5</t>
  </si>
  <si>
    <t>1.3.6</t>
  </si>
  <si>
    <t>1.4.6</t>
  </si>
  <si>
    <t>1.6</t>
  </si>
  <si>
    <t>1.6.2</t>
  </si>
  <si>
    <t>1.6.1</t>
  </si>
  <si>
    <t>1.6.3</t>
  </si>
  <si>
    <t>1.6.4</t>
  </si>
  <si>
    <t>1.6.5</t>
  </si>
  <si>
    <t>1.6.6</t>
  </si>
  <si>
    <t>1.6.7</t>
  </si>
  <si>
    <t>1.6.8</t>
  </si>
  <si>
    <t>1.6.9</t>
  </si>
  <si>
    <t>1.7</t>
  </si>
  <si>
    <t>1.7.1</t>
  </si>
  <si>
    <t>1.7.2</t>
  </si>
  <si>
    <t>1.7.3</t>
  </si>
  <si>
    <t>1.7.4</t>
  </si>
  <si>
    <t>1.7.5</t>
  </si>
  <si>
    <t>1.7.6</t>
  </si>
  <si>
    <t>1.7.7</t>
  </si>
  <si>
    <t>2.1.3</t>
  </si>
  <si>
    <t xml:space="preserve">INSTALAÇÕES ELÉTRICAS </t>
  </si>
  <si>
    <t>2.2.8</t>
  </si>
  <si>
    <t>2.2.9</t>
  </si>
  <si>
    <t>2.2.10</t>
  </si>
  <si>
    <t>2.2.11</t>
  </si>
  <si>
    <t>2.2.12</t>
  </si>
  <si>
    <t>2.2.13</t>
  </si>
  <si>
    <t>2.2.14</t>
  </si>
  <si>
    <t>2.2.15</t>
  </si>
  <si>
    <t>2,3.4</t>
  </si>
  <si>
    <t>Quadros elétricos QA-UPS-A e QA-UPS-B</t>
  </si>
  <si>
    <t>Quadro elétrico QFACC</t>
  </si>
  <si>
    <t>SISTEMA COMPLEMENTARES</t>
  </si>
  <si>
    <t>SISTEMA DE SEGURANCA PATRIMONIAL</t>
  </si>
  <si>
    <t>CFTV</t>
  </si>
  <si>
    <t>CONTROLE DE ACESSO</t>
  </si>
  <si>
    <t>7.3</t>
  </si>
  <si>
    <t>7.4</t>
  </si>
  <si>
    <t>7.5</t>
  </si>
  <si>
    <t>7.6</t>
  </si>
  <si>
    <t>FECHAMENTO E ILUMINAÇÃO EXTERNA</t>
  </si>
  <si>
    <t>Materiais paredes, porta e infra seca de sala de TI (paredes corta fogo)</t>
  </si>
  <si>
    <t>Sistema de GMG (incluindo quadros QGPG e QTAs)</t>
  </si>
  <si>
    <t xml:space="preserve">GMG </t>
  </si>
  <si>
    <t xml:space="preserve"> UPS</t>
  </si>
  <si>
    <t>Ar de precisão</t>
  </si>
  <si>
    <t xml:space="preserve">Quadros elétricos </t>
  </si>
  <si>
    <t>11.1</t>
  </si>
  <si>
    <t>SISTEMAS COMPLEMENTARES  - CONTROLE DE ACESSO, CFTV, DETECACÃO E COMBATE A INCÊNDIO</t>
  </si>
  <si>
    <t xml:space="preserve">Tampas cegas metálicas para 1 U </t>
  </si>
  <si>
    <t>5.4</t>
  </si>
  <si>
    <t>5.5</t>
  </si>
  <si>
    <t>6.1.1</t>
  </si>
  <si>
    <t>6.2.1</t>
  </si>
  <si>
    <t>6.3.1</t>
  </si>
  <si>
    <t>8.1.1</t>
  </si>
  <si>
    <t>8.2.1</t>
  </si>
  <si>
    <t>8.3</t>
  </si>
  <si>
    <t>8.3.1</t>
  </si>
  <si>
    <t>8.4</t>
  </si>
  <si>
    <t>8.4.1</t>
  </si>
  <si>
    <t>8.5</t>
  </si>
  <si>
    <t>8.5.1</t>
  </si>
  <si>
    <t>9.3</t>
  </si>
  <si>
    <t>9.4</t>
  </si>
  <si>
    <t>Demais acessórios de infraestrutura seca da sala de TI</t>
  </si>
  <si>
    <t>Painel convencional de controle de extinção com todos os acessórios conforme especificação (incluindo área de GMG e sistema de armazenamento de diesel), área de condensadoras e entorno</t>
  </si>
  <si>
    <t xml:space="preserve">Vesda - Modelo LFS 250. com todos os acessórios e materiais de instalação </t>
  </si>
  <si>
    <t>COMBATE A INCÊNDIO COM GÁS INERTE</t>
  </si>
  <si>
    <t>Quadros elétricos RPP-A e RPP-B</t>
  </si>
  <si>
    <t>SISTEMA DE SUPERVISÃO</t>
  </si>
  <si>
    <t>Fornecimento de cerca de fechamento de áreas de condensadoras, GMG, Tanque de diesel e outras áreas externas classificadas. Sistema de iluminação externa, incluindo: postes, luminárias de LED e toda infraestrutura e materiais à serem definido em projeto executivo.</t>
  </si>
  <si>
    <t>CABEAMENTO LÓGICO</t>
  </si>
  <si>
    <t>ANEL DE FIBRA ÓTICA</t>
  </si>
  <si>
    <t>INFRAESTRUTURA INTERNA DA SALA E FECHAMENTOS SOMENTE CUSTOS DE MÃO DE OBRA</t>
  </si>
  <si>
    <t>INFRAESTRUTURA SISTEMA AUXILIÁRES</t>
  </si>
  <si>
    <t>Serviço de instalações e montagens elétricas complementares</t>
  </si>
  <si>
    <t>SISTEMA DE CABEAMENTO LÓGIGO METÁLICO E FÍBRA</t>
  </si>
  <si>
    <t>ORÇAMENTO RESUMO</t>
  </si>
  <si>
    <t>Instalação e infraestrutura para o anel de fibra.</t>
  </si>
  <si>
    <t>Instalações elétricas, quadros (todos Exceto QGPG e QTAs) e complementos, incluido ramal de alimentação de subestação existente ao GEC</t>
  </si>
  <si>
    <t>Projetos, gerenciamento e serviços complementares</t>
  </si>
  <si>
    <t>GMG, tanques de combustivel e equipamentos associados, incluindo Quadros QGPG e ATSs A e B</t>
  </si>
  <si>
    <t>Conjunto Detecção e combate a incendio (com gás Inerte)</t>
  </si>
  <si>
    <t>Subsistemas (Supervisão, deteção de incêndio, acesso, CFTV, Combate e automação, segurança, NOC, Monitores  e etc)</t>
  </si>
  <si>
    <t>Subsistemas (Supervisão, deteção de incêndio, acesso, CFTV, Combate e automação, segurânça, NOC, e etc)</t>
  </si>
  <si>
    <t>MÃO DE OBRA DE ENGENHARIA E GERENCIAMENTO</t>
  </si>
  <si>
    <t>Quadros elétricos QFACP1 e QFACP2</t>
  </si>
  <si>
    <t>1.1.2</t>
  </si>
  <si>
    <t>1.1.3</t>
  </si>
  <si>
    <t>HH</t>
  </si>
  <si>
    <t>1.1.4</t>
  </si>
  <si>
    <t>1.1.5</t>
  </si>
  <si>
    <t>1.1.6</t>
  </si>
  <si>
    <t>1.1.7</t>
  </si>
  <si>
    <t>valor</t>
  </si>
  <si>
    <t>Valor</t>
  </si>
  <si>
    <t>1.2.6</t>
  </si>
  <si>
    <t>1.2.7</t>
  </si>
  <si>
    <t>m</t>
  </si>
  <si>
    <t>1.2.8</t>
  </si>
  <si>
    <t>unidade</t>
  </si>
  <si>
    <t>Unidades</t>
  </si>
  <si>
    <t>unidades</t>
  </si>
  <si>
    <t>metro</t>
  </si>
  <si>
    <t>Sala Corta fogo</t>
  </si>
  <si>
    <t>GMG</t>
  </si>
  <si>
    <t>Infra eletrica e complemenetares</t>
  </si>
  <si>
    <t>Difusão de ar condicionado de Precisão e conforto</t>
  </si>
  <si>
    <t>Subsistemas</t>
  </si>
  <si>
    <t xml:space="preserve">Instalação de sistema lógico metálico e Ótico na sala de TI </t>
  </si>
  <si>
    <t>Sistema lógico</t>
  </si>
  <si>
    <t>SISTEMA DE CABEAMENTO LÓGIGO DO ANEL DE FÍBRA</t>
  </si>
  <si>
    <t>12.1</t>
  </si>
  <si>
    <t>UPS</t>
  </si>
  <si>
    <t>AR</t>
  </si>
  <si>
    <t>Racks e acessórios</t>
  </si>
  <si>
    <t>Sala Corta Fogo</t>
  </si>
  <si>
    <t>Quadros Elétricos</t>
  </si>
  <si>
    <t>Sistemas Complementares</t>
  </si>
  <si>
    <t>Sistemas de cabling metalico e ótico DC</t>
  </si>
  <si>
    <t>9.5</t>
  </si>
  <si>
    <t>9.6</t>
  </si>
  <si>
    <t>9.7</t>
  </si>
  <si>
    <t>Cordões óticos LC/LC para ligação entre Cassetes óticos e Ativos e/ou SW Core, sendo 6 por lado, por rack, totalizando 696, com comprimento médio de 3 metros.</t>
  </si>
  <si>
    <t>Sistema de Anel ótico entre edificações do complexo</t>
  </si>
  <si>
    <t>Cabling Interno</t>
  </si>
  <si>
    <t>M2</t>
  </si>
  <si>
    <t>PREPARAÇÃO DE PISO E TETO E INSTALAÇÃO DE 6 FACES DAS PAREDES CORTA FOGO.</t>
  </si>
  <si>
    <t>FECHAMENTO DE SALAS AUXILIARES E AREAS TECNICAS</t>
  </si>
  <si>
    <t>1.3.7</t>
  </si>
  <si>
    <t>M3</t>
  </si>
  <si>
    <t>1.3.8</t>
  </si>
  <si>
    <t>1.3.9</t>
  </si>
  <si>
    <t>1.3.10</t>
  </si>
  <si>
    <t>1.4.7</t>
  </si>
  <si>
    <t>1.4.8</t>
  </si>
  <si>
    <t>1.4.9</t>
  </si>
  <si>
    <t>1.4.10</t>
  </si>
  <si>
    <t>1.4.11</t>
  </si>
  <si>
    <t>1.4.12</t>
  </si>
  <si>
    <t>1.4.13</t>
  </si>
  <si>
    <t>1.4.14</t>
  </si>
  <si>
    <t>1.4.15</t>
  </si>
  <si>
    <t>1.4.16</t>
  </si>
  <si>
    <t>1.4.17</t>
  </si>
  <si>
    <t>1.4.18</t>
  </si>
  <si>
    <t>1.4.19</t>
  </si>
  <si>
    <t>1.4.20</t>
  </si>
  <si>
    <t>1.4.21</t>
  </si>
  <si>
    <t>M</t>
  </si>
  <si>
    <t>MM</t>
  </si>
  <si>
    <t>1.4.22</t>
  </si>
  <si>
    <t>1.4.23</t>
  </si>
  <si>
    <t>INFRAESTRUTURA EXTERNA PARA SISTEMA DE GMG E BASE DE CONDESADORAS</t>
  </si>
  <si>
    <t>2.2.16</t>
  </si>
  <si>
    <t>2.2.17</t>
  </si>
  <si>
    <t>Piso perfurado 600 x 600 com 54% de área livre com damper</t>
  </si>
  <si>
    <t xml:space="preserve"> SALA DE ENERGIA, TELECOM, DESEMBALAGEM E QUARENTENA</t>
  </si>
  <si>
    <t>pontos</t>
  </si>
  <si>
    <t>Fornecimento de UPS de 150 KVA/150 KW com 90 kW e banco de baterias para 9 min p 80 KW</t>
  </si>
  <si>
    <t>Fornecimento de 4 equipamentos de precisão de 10 TRS de expansão direta</t>
  </si>
  <si>
    <t>Fornecimento de 3 aparelhos de conforto para a sala de UPS, de 48.000 Btuh. Todos do tipo Inverter, com quadro de comando para supervisão e rodízio.</t>
  </si>
  <si>
    <t>Fornecimento de 2 aparelhos de conforto para a sala de Telecom, de 30.000 Btuh. Todos do tipo Inverter, com quadro de comando para supervisão e rodízio.</t>
  </si>
  <si>
    <t>Fornecimento de 1 aparelho de conforto para recepção de 18.000 Btuh. Do tipo Inverter.</t>
  </si>
  <si>
    <t>Fornecimento de Racks para servidores 44 Us,  de 800 x 1000 mm carregamento para 1000 kG</t>
  </si>
  <si>
    <t>Fornecimento de Réguas não gerenciáveis, 30 A, com 16 tomadas</t>
  </si>
  <si>
    <t>4.6</t>
  </si>
  <si>
    <t>4.7</t>
  </si>
  <si>
    <t>4.8</t>
  </si>
  <si>
    <t>Sala de 48 m2 com paredes corta fogo atendendo a norma NBR 10636</t>
  </si>
  <si>
    <t>Quadros elétricos QD-TELECOM, QD-AUTO e QD-UTIL 1 e 2</t>
  </si>
  <si>
    <t>Quadro elétrico QFACC 1 e 2</t>
  </si>
  <si>
    <t>7.7</t>
  </si>
  <si>
    <t xml:space="preserve">DIO compacto de alta densidade de para cassetes diretos ou reversos, para até 72 pares de fibra, sendo 2 por racks de TI mais 4 por rack de SW, mais 1 por rack de Telecom . Totalizando </t>
  </si>
  <si>
    <t>Projeto Data Center ABIN</t>
  </si>
  <si>
    <t>DATA: 05/2020</t>
  </si>
  <si>
    <t>LOCAL:- Complexo da ABIN</t>
  </si>
  <si>
    <t>9.9</t>
  </si>
  <si>
    <t>9.11</t>
  </si>
  <si>
    <t>REV: 02</t>
  </si>
  <si>
    <t>Adequação do ambiente de instalação e materiais (edificação e urbanização)</t>
  </si>
  <si>
    <t>Contrato de manutencão e serviços para 12 meses após a entrega definitiva da solução.</t>
  </si>
  <si>
    <t>ADEQUAÇÃO DO AMBIENTE PARA RECEBER A SOLUÇÃO</t>
  </si>
  <si>
    <t>INSTALAÇÃO DO CANTEIRO DE OBRAS</t>
  </si>
  <si>
    <t>Remoção de urbanização existente e preparação da base (mercado)</t>
  </si>
  <si>
    <t>PREPARAÇÃO DO AMBIENTE PARA RECEBIMENTO DA SOLUÇÃO</t>
  </si>
  <si>
    <t>INSTALAÇÕES PROVISÓRIAS - Almoxerifado (SINAPI 10776)</t>
  </si>
  <si>
    <t>Adequações civis</t>
  </si>
  <si>
    <t>Data book digital e físico da solução</t>
  </si>
  <si>
    <t>Limpeza para entrega da solução - Mão de obra especializada para limpeza do Datacenter. SINAPI 88316. 2 Servente com encargos por 80 horas, totalizando 160 horas</t>
  </si>
  <si>
    <t>Remoção de entulhos - Caçambas para remoção final. SINAPI 5961</t>
  </si>
  <si>
    <t>Remoção de entulhos - Caçambas para remoção final - SINAPI 88316. 2 Servente com encargos por 40 horas, totalizando 80 horas</t>
  </si>
  <si>
    <t>TREINAMENTO E COMISSIONAMENTO DA SOLUÇÃO</t>
  </si>
  <si>
    <t>SERVIÇOS DE MANUTENÇÃO APÓS ENTREGA DA SOLUÇÃO</t>
  </si>
  <si>
    <t xml:space="preserve">Contrato de manutenção e serviços preditivos, preventivos e corretivos durante 12 meses a contar da data de entrega definitiva da solução. Inclui-se nestes serviços os realizados durante e após o período de garantia e devem ser cobrados mensalmente, durante 12 meses. </t>
  </si>
  <si>
    <t>Assistente administrativo, em tempo integral no local de instalação da solução. (SINAPI 93572)</t>
  </si>
  <si>
    <t>Assistente administrativo coordenador de almoxerifado, em tempo integral no local de instalação da solução. (SINAPI 93563)</t>
  </si>
  <si>
    <t>INSTALAÇÕES PROVISÓRIAS - Fechamento de canteiro de obras, tapumes e outros materiais (SINAPI 88262+88310+88316+1106+1351+4491+5061+5333)</t>
  </si>
  <si>
    <t>Gerenciamento realizado por engenheiro eletricista em tempo integral no local de instalação da solução. (SINAPI 91677)</t>
  </si>
  <si>
    <t>mês</t>
  </si>
  <si>
    <t>Gerenciamento técnico realizado por engenheiro civil em tempo parcial no local de instalação da solução. Estimado 20 horas semanais, por 6 meses. 50% (SINAPI 93567)</t>
  </si>
  <si>
    <t>Gerenciamento técnico realizado por engenheiro mecânico em tempo parcial no local de instalação da solução. Estimado 20 horas semanais, por 6 meses. (SINAPI 91677)</t>
  </si>
  <si>
    <t>Coordenação geral realizado por mestre de obras, (técnico) em tempo integral no local de instalação da solução. (SINAPI 94295)</t>
  </si>
  <si>
    <t>Técnico de segurança do trabalho em tempo integral no local de instalação da solução. Considerado custo de Mestre de Obras. (SINAPI 94295)</t>
  </si>
  <si>
    <t>INSTALAÇÕES PROVISÓRIAS - Preparação de andaimes, tapumes e outros materiais (SINAPI 88262+88310+88316+1106+1351+4491+5061+5333)</t>
  </si>
  <si>
    <t>Locação de andaime metálico (SINAPI 88316+10527) 1m</t>
  </si>
  <si>
    <t>Instalações Elétricas</t>
  </si>
  <si>
    <t>Sistema de Aterramento completo incluído GMG, DC e sala de energia e etc.</t>
  </si>
  <si>
    <t>Infra elétrica e complementares</t>
  </si>
  <si>
    <t>Difusão de ar.</t>
  </si>
  <si>
    <t>Instalações e infraestrutura elétrica e física para interligar evaporadoras e condensadoras e quadro de automação do sistema de ar condicionado da sala de UPS</t>
  </si>
  <si>
    <t>Limpeza para entrega da solução - Mão de obra especializada para limpeza da Antessala. SINAPI 88316. 2 Servente com encargos por 40 horas, totalizando 80 horas</t>
  </si>
  <si>
    <t>Limpeza para entrega da solução - Mão de obra especializada para limpeza de demais áreas envolvidas na obra (acesso, PNE, Sub estação, salas dos andares e demais ambientes). SINAPI 88316. 2 Servente com encargos por 40 horas, totalizando 80 horas</t>
  </si>
  <si>
    <t xml:space="preserve">Serviços de moving com inclusão de seguro de ativos </t>
  </si>
  <si>
    <t>Comissionamento com carga resistiva de 120KW (incluindo fornecimento da carga e 3 dias de serviços e testes)</t>
  </si>
  <si>
    <t>Serviços de Projeto e complementares</t>
  </si>
  <si>
    <t>Fornecimento e instalação de sistema de cabeamento lógico do anel de fibra, conforme descrito no item TR</t>
  </si>
  <si>
    <t>Fornecimento de sistema de abastecimento, recirculação e filtragem de óleo diesel</t>
  </si>
  <si>
    <t>Fornecimento de Quadros de paralelismo QTGMG AUXILIAR</t>
  </si>
  <si>
    <t xml:space="preserve">Fornecimento de sistema de comando de paralelismo e comando de GMGS </t>
  </si>
  <si>
    <t>Fornecimento de chaves de transferência QTGMG</t>
  </si>
  <si>
    <t>Fornecimento de sistema de comando centralizado (para team work) com sensores de temperatura vazão e pressão a serem distribuídos no ambiente de TI.</t>
  </si>
  <si>
    <t>Fornecimento de gradil metálico para segregar áreas internas do DC</t>
  </si>
  <si>
    <t>Fornecimento leitos de fibra ótica em alumínio naval, de 300 x 100 mm para fechar anel sobre racks e interligar  a racks de telecom (2 vias) e passagem aérea.</t>
  </si>
  <si>
    <t>Piso elevado para sala de TI com resistência conforme informado no TR</t>
  </si>
  <si>
    <t>Luminária LED, e infra de interligação</t>
  </si>
  <si>
    <t>Sistema completo de gás inerte (FM200 ou NOVEC 1230, ou similar) incluindo todos os acessórios e materiais de instalação. Um sistema para sala SII e outro para Sala de energia</t>
  </si>
  <si>
    <t>Incêndio</t>
  </si>
  <si>
    <t>Quadros elétricos PDU-A e PDU-B</t>
  </si>
  <si>
    <t>Quadro elétrico QA-UPS-TIE</t>
  </si>
  <si>
    <t xml:space="preserve">Sistema de segurança patrimonial incluindo detectores de intrusão do perímetro externo, presença em todos os ambientes, abertura de portas, segurança no perímetro dos geradores diesel e área de condensadoras, e central de monitoração </t>
  </si>
  <si>
    <t>Sistema de CFTV com 41 câmeras IP Fixas sendo 11 para área externa (8 de área técnica + 3 p/ entradas do prédio), 10 para sala SII, 4 para sala de UPS, 4 para sala de Telecom, 4 para desembalagem, 4 para sala de quarentena, 3 para corredor interno e 1 para recepção, com componentes associados,(incluindo Switch POE). Sistema deve ser integrado ao sistema de CFTV existente e em uso no complexo da ABIN&gt;</t>
  </si>
  <si>
    <t>Controle de acesso a todas as portas e áreas internas e externas do Data Center, com controle por biometria e/ou cartão RFID, incluindo servidor e Switch de controle. Total de 7 unidades leitoras para uso interno e 5 unidades para uso ao tempo. Leitores devem ser integrados ao sistema de controle de acesso em uso na ABIN.</t>
  </si>
  <si>
    <t>Sistema de supervisão completo, incluindo Switch para monitoramento de todos os ambientes, acessos, componentes e equipamentos, incluído servidor e storage para armazenamento de ate 120 dias de todas as informações e registros.</t>
  </si>
  <si>
    <t>Patch panel angular de 24 Us, carregado com 12 posições para racks 1 e 2 (2 por rack, sendo um por lado)</t>
  </si>
  <si>
    <t>Patch panel plano de 12 Us, carregado com 12 posições para racks de CC (2 por rack, sendo um por lado)</t>
  </si>
  <si>
    <t xml:space="preserve">Cabeamento Horizontal, CAT 6A, de conexão entre patch panels de CC e de racks, com um comprimento médio de  12 metros por perna, com terminação em ambas as portas. Total de 14 x 2 </t>
  </si>
  <si>
    <t>Patch cord CAT 6 A, com  comprimento médio de 3 metros, sendo 6 por lado, por rack, por ponta. Total de 6 x 2 x 14</t>
  </si>
  <si>
    <t>Cassetes reversos para cabling óptico OM4, sendo 1 por rack, por lado, mais ligação de back bone, totalizando 60 cassetes reversos</t>
  </si>
  <si>
    <t>Service cable, MPO, com comprimento médio de 15 metros para interligação entre cassetes óticos,</t>
  </si>
  <si>
    <t xml:space="preserve">DIO Compacto do tipo LGX para fibra Monomodo para até 36 pares de fibra para conexão de novos links ao prédios existentes </t>
  </si>
  <si>
    <t>Cassetes direto para cabling óptico SM sendo 2 por DIO por lado, para conexão de novo link aos prédios antigos/operadoras</t>
  </si>
  <si>
    <t>Fornecimento de fibra ótica SM e sua infraestrutura conforme especificado. Serão 2 links de 12 pares de fibra por uma distancia estimada de 500 m.</t>
  </si>
  <si>
    <t xml:space="preserve">Materiais </t>
  </si>
  <si>
    <t xml:space="preserve">Treinamento operacional para 2 turmas com até 8 participantes em cada, ao final do comissionamento (operacional). O treinamento ensina as equipes a manusear os equipamentos, para manter o datacenter operando. Não inclui treinamento de manutenção de equipamentos críticos (UPS, AR, GMG, Supervisório, Incêndio e etc.,.) </t>
  </si>
  <si>
    <t>Mobilização - SINAPI 12689 (88273+88243+88267+88264+88261+88239+88325+88310+88247+88316)</t>
  </si>
  <si>
    <t>Mobilização - Preparação de local para receber Containers/ou salas SINAPI 73960/001 (88264+88316+392+979+1875+2673+3406+4472+7701+12056+12081+12344)</t>
  </si>
  <si>
    <t>Mobilização - Abrigo metálico com instalações sanitárias (SINAPI 7608+10420+10425+10432+10778) Locação por 6 meses</t>
  </si>
  <si>
    <t xml:space="preserve">Escavação para fundação para sustentar colunas para laje de cobertura </t>
  </si>
  <si>
    <t>Enchimento de concreto</t>
  </si>
  <si>
    <t>Fechamento de entorno da área edificada 2 x 17,4x3,6 + 2x14.4x3,6 m = 226 m2</t>
  </si>
  <si>
    <t xml:space="preserve">Nova urbanização do entorno de area externa </t>
  </si>
  <si>
    <t>Area de laje e/ou cobertura de pre fabricado</t>
  </si>
  <si>
    <t>Formas e fechamento de fundacão, sapatas e colunas (incluindo estrutura de aço)</t>
  </si>
  <si>
    <t>Enchimento de concreto de corredor técnico e rampa de acesso 17,45x2x0,5 m - 17,45 m3 + 6,6x1,8x0,5m=5,94 m3</t>
  </si>
  <si>
    <t>Regularização de áreas administrativas com piso e acabamento 3x8,76 + 4,38x7,2 = 57,81</t>
  </si>
  <si>
    <t>Construção de recepção com sala em dry wall com 5 faces acabado (pintura, piso e etc) área de 3,0x4,8x3,25 + 3,0 x4,8 m = 32 m2 de dry wall</t>
  </si>
  <si>
    <t>Instalações completas para iluminação, ar condicionado, tomadas e demais componentes para recepção</t>
  </si>
  <si>
    <t>Construção de sala de energia o com sala em dry wall com 5 faces acabado (pintura, piso e etc.) área de 5,2x5,5x3,25 + 5,2 x5,5 m = 121,55 m2 de dry wall CF 120</t>
  </si>
  <si>
    <t>Instalações completas para iluminação, ar condicionado, tomadas e demais componentes para sala de energia</t>
  </si>
  <si>
    <t>Infraestrutura física de leitos aramados para infra elétrica para sala de energia</t>
  </si>
  <si>
    <t>Bases soleiras para equipamentos de sala de energia</t>
  </si>
  <si>
    <t>Porta corta fogo instalada na sala de energia</t>
  </si>
  <si>
    <t>Instalações completas para sistema de detecção e combate a incêndio na sala de energia</t>
  </si>
  <si>
    <t>Instalações completas para sistema de automação, segurança, cftv, acesso e demais utilidades na sala de telecom</t>
  </si>
  <si>
    <t>Construção de sala de telecom, com sala em dry wall com 5 faces acabado (pintura, piso e etc.) área de 2,6x5,5x3,25 + 2,6 x5,5 m = 60,77 m2 de dry wall cf 120</t>
  </si>
  <si>
    <t>Instalações completas para iluminação, ar condicionado, tomadas e demais componentes para sala de telecom</t>
  </si>
  <si>
    <t>Infraestrutura física de leitos aramados para infra elétrica para sala de telecom</t>
  </si>
  <si>
    <t>Bases soleiras para equipamentos de sala de telecom</t>
  </si>
  <si>
    <t>Porta corta fogo instalada na sala de telecom</t>
  </si>
  <si>
    <t>Instalações completas para sistema de detecção e combate a incêndio na sala de telecom</t>
  </si>
  <si>
    <t>Construção de sala de quarenta e desembalagem com sala em dry wall com 5 faces acabado (pintura, piso e etc.) área de 2 x (4,38x3,8x3,25 + 4,38 x3,8 m) = 141,47 m2 de dry wall cf 120</t>
  </si>
  <si>
    <t xml:space="preserve">Instalações completas para iluminação, ar condicionado, tomadas e demais componentes para sala de quarenta e desembalagem </t>
  </si>
  <si>
    <t xml:space="preserve">Infraestrutura física de leitos aramados para infra elétrica para sala de quarenta e desembalagem </t>
  </si>
  <si>
    <t xml:space="preserve">Bases soleiras para equipamentos de sala de quarenta e desembalagem </t>
  </si>
  <si>
    <t xml:space="preserve">Porta corta fogo instalada na sala de quarenta e desembalagem </t>
  </si>
  <si>
    <t xml:space="preserve">Instalações completas para sistema de detecção e combate a incêndio na sala de quarenta e desembalagem </t>
  </si>
  <si>
    <t xml:space="preserve">Instalações completas para sistema de detecção e combate a incêndio no corredor de acesso </t>
  </si>
  <si>
    <t>Instalações completas para sistema de automação, segurança, CFTV, acesso e demais utilidades na sala de telecom</t>
  </si>
  <si>
    <t xml:space="preserve">Instalações completas para sistema de automação, segurança, CFTV, acesso e demais utilidades na sala de quarenta e desembalagem </t>
  </si>
  <si>
    <t>Instalações completas para sistema de automação, segurança, CFTV, acesso e demais utilidades no corredor de acesso</t>
  </si>
  <si>
    <t>Preparação de piso (nivelamento e impermeabilização)</t>
  </si>
  <si>
    <t>Aterramento para área de sala corta fogo</t>
  </si>
  <si>
    <t>Preparação e materiais para infraestrutura de instalações básicas (iluminação tug, eletrodutos, tirantes para forro e etc.)</t>
  </si>
  <si>
    <t>Instalação e materiais para sistemas especiais de detecção e combate a incêndio, supervisório e automação</t>
  </si>
  <si>
    <t xml:space="preserve">Leitos aramados para elétrica, cabeamento metálico </t>
  </si>
  <si>
    <t>Ferragens e materiais para instalação de piso elevado (todas as salas)</t>
  </si>
  <si>
    <t>Base soleira para ar condicionado</t>
  </si>
  <si>
    <t>Piso elevado todas as salas, exceto sala segura</t>
  </si>
  <si>
    <t>Leitos de alumínio naval para fibra ótica na sala de TI e para ligar até sala de telecom</t>
  </si>
  <si>
    <t>Demais acessórios e infraestrutura para sala de TI</t>
  </si>
  <si>
    <t>Demais acessórios e infraestrutura para salas de apoio</t>
  </si>
  <si>
    <t>Cerca metálica para fechamento de áreas externas com h de 2,2 m.</t>
  </si>
  <si>
    <t>Portas de acesso as duas áreas</t>
  </si>
  <si>
    <t xml:space="preserve">Infraestrutura de tubulações de sistema de abastecimento para 2 GMGs e tanque </t>
  </si>
  <si>
    <t>Sistema de iluminação de áreas externas</t>
  </si>
  <si>
    <t>Infraestrutura física para conexões elétricas do GMG ao sistema de energia</t>
  </si>
  <si>
    <t>Cabos, e materiais de conexão entre GMGs e quadros de transferência</t>
  </si>
  <si>
    <t>Infraestrutura para sustentar conexões de quadros (todos), GMG, UPS, PDUs RPPs e demais partes do sistema elétrico</t>
  </si>
  <si>
    <t>Colocação e instalação física de equipamentos em suas bases, paredes e etc.</t>
  </si>
  <si>
    <t>Materiais elétricos para conectar ramal de entrada da subestação existente ao QTGMG (estimado cabos de 2 x 150 mm2 por perna por fase e neutro). Terra 1 z 150 mm2</t>
  </si>
  <si>
    <t>Quadro elétrico QTGMG-AUXILIAR a QTGMG</t>
  </si>
  <si>
    <t>Quadro elétrico CEB a QTGMG</t>
  </si>
  <si>
    <t>QTGMG a QAUPS-A</t>
  </si>
  <si>
    <t>QTGMG a QAUPS-B</t>
  </si>
  <si>
    <t xml:space="preserve">QAUPS-A (2 ramais a UPS A e bypass) </t>
  </si>
  <si>
    <t xml:space="preserve">QAUPS-B (2 ramais a UPS B e bypass) </t>
  </si>
  <si>
    <t>PDU-A A RPP-A, QD-UTIL1 e 2 , QD-AUTO e QD-TELECOM</t>
  </si>
  <si>
    <t>PDU-B A RPP-B, QD-UTIL1 e 2, QD-AUTO e QD-TELECOM</t>
  </si>
  <si>
    <t>QAUPS-A a QFACP1 e QFACP-2</t>
  </si>
  <si>
    <t>QAUPS-B a QFACC-CONFORTO, QFACC1 e QFACC2</t>
  </si>
  <si>
    <t>QAUPS-B a QFACP1 e QFACP2</t>
  </si>
  <si>
    <t>QFACC-CONFORTO, QFACC1 e QFACC2, a todos os pontos de consumo</t>
  </si>
  <si>
    <t>QFACP1 e 2 a todos os pontos de consumo</t>
  </si>
  <si>
    <t>GMGS ao QTGMG</t>
  </si>
  <si>
    <t>UPS-A ao PDU-A</t>
  </si>
  <si>
    <t>UPS-B ao PDU-B</t>
  </si>
  <si>
    <t>Conexões entre RPP-A até o lado a de todos os racks, incluindo rack CC</t>
  </si>
  <si>
    <t>Conexões entre RPP-B até o lado b de todos os racks, incluindo rack CC</t>
  </si>
  <si>
    <t>Conexões entre QD-TELECOM e todos os pontos de consumo</t>
  </si>
  <si>
    <t>Conexões entre QD-AUTO e todos os pontos de consumo</t>
  </si>
  <si>
    <t>Conexões entre QD-UTIL e todos os pontos de consumo</t>
  </si>
  <si>
    <t>Infraestrutura seca para sistema de CFTV</t>
  </si>
  <si>
    <t>Infraestrutura seca para controle de acesso</t>
  </si>
  <si>
    <t>Infraestrutura seca para sistema de segurança patrimonial</t>
  </si>
  <si>
    <t>Infraestrutura seca para sistema de incêndio convencional</t>
  </si>
  <si>
    <t>Infraestrutura seca para sistema supervisório e automação</t>
  </si>
  <si>
    <t xml:space="preserve">Infraestrutura seca para sistemas de telecom de operadoras </t>
  </si>
  <si>
    <t>Infraestrutura seca para sistema de anel de fibra para ligar estação atual a sala de telecom</t>
  </si>
  <si>
    <t>REDE FRIGORÍGENA PARA SISTEMA DE PRECISÃO (Media de 30metros por unidade). Mão de obra SINAPI Montador eletromecânico 88279 + Encanador ou bombeiro 88267 ambos por 30 minutos por metro linear. Total de 4 unidades por uma distância aproximada de 60 metros (para as duas vias, sendo 30 metros de distância linear máxima) por unidade</t>
  </si>
  <si>
    <t>REDE FRIGORÍGENA PARA SISTEMAS DE CONFORTO. Mão de obra SINAPI Montador eletromecânico 88279 + Encanador ou bombeiro 88267 ambos por 30 minutos por metro linear. Total de 10 unidades por uma distância aproximada de 60 metros (para as duas vias, sendo 30 metros de distância linear máxima) por unidade</t>
  </si>
  <si>
    <t xml:space="preserve">Fornecimento e Instalação de alimentadores dos condensadores, incluindo cabos, tomadas e acessórios. </t>
  </si>
  <si>
    <t>Sistema completo incluindo hardware, software, modo de instalação, comissionamento e treinamento</t>
  </si>
  <si>
    <t>Serviços de programação/testes comissionamento e treinamento de todo o sistema de detecção a incêndio</t>
  </si>
  <si>
    <t>Serviços de programação/testes comissionamento e treinamento de todo o sistema de combate a incêndio (Gás Inerte)</t>
  </si>
  <si>
    <t>Serviços de programação/testes comissionamento e treinamento de todo o sistema CFTV. Controle de acesso biométrico, supervisão (SGUAD) e automação da sala de TI</t>
  </si>
  <si>
    <t>Projeto executivo de estrutura, arquitetura, civil, elétrica, automação, ar condicionado (ambos), detecção e combate a incêndio. Engenheiro Mecânico SINAPI 91677</t>
  </si>
  <si>
    <t>Revisão de as built dos projetos executivos de estrutura, arquitetura, civil, elétrica, automação, ar condicionado (ambos), detecção e combate a incêndio (na entrega da solução). Engenheiro Eletricista SINAPI 91677</t>
  </si>
  <si>
    <t>Fornecimento e instalação de sistema de cabeamento lógico metálico conforme descrito no termo de referência</t>
  </si>
  <si>
    <t>Fornecimento e instalação de sistema de cabeamento lógico ótico conforme descrito no termo de referência</t>
  </si>
  <si>
    <t>Survey das instalações existentes e planejamento das atividades de moving dos equipamentos relacionados do DC atual para a nova sala de TI</t>
  </si>
  <si>
    <t>Serviço de manutenção</t>
  </si>
  <si>
    <t>DATA: 05/2021</t>
  </si>
  <si>
    <t>LOCAL: Complexo da ABIN</t>
  </si>
  <si>
    <t>Fornecimento de GMG 212 kVA (Prime 165 kW) (sistema completo)</t>
  </si>
  <si>
    <t>Interfaces de comunicação para UPS</t>
  </si>
  <si>
    <t>Fornecimento de 4 aparelhos de conforto de 30.000 Btuh para as salas de desembalagem e quarentena, de 30.000 Btuh. Todos do tipo Inverter, com quadro de comando para supervisão e rodízio.</t>
  </si>
  <si>
    <t>Fornecimento de Racks para servidores 44 Us, de 600 x 1100 mm carregamento para 1000 kG</t>
  </si>
  <si>
    <t xml:space="preserve">Fornecimento de sistema de confinamento de 1 corredor frio, com 14 racks, incluindo acessórios, portas, fechamento e etc. </t>
  </si>
  <si>
    <t>Fornecimento de infraestrutura de paredes, com 5 faces de sala de 5,51 x 8,679 x 3.25 m com paredes corta fogo CF120 incluindo 2 portas. Sala certificada pelo modelo 5, conforme TR.</t>
  </si>
  <si>
    <t>Leitos aramados para elétrica, cabeamento metálico</t>
  </si>
  <si>
    <t>Base de concreto armado com mureta de contenção para GMG e condensadoras</t>
  </si>
  <si>
    <t>PREÇO MÁXIMO ACEITAVEL</t>
  </si>
  <si>
    <t>(R$)</t>
  </si>
  <si>
    <t>Anel óptico</t>
  </si>
  <si>
    <t>VALOR MÁXIMO ACEITÁVEL</t>
  </si>
  <si>
    <t>Sistema de cabeamento óptico anel</t>
  </si>
  <si>
    <t>Infraestrutura física para conectar subestação existente ao novo prédio, conforme especificado no anexo do termo de referência (duas vias de 250 m)</t>
  </si>
  <si>
    <t>Cassetes direto para cabling óptico OM4, sendo 1 por rack, por lado, mais ligação de back bone, totalizando 68 cassetes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</si>
</sst>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_(* #,##0.00_);_(* \(#,##0.00\);_(* &quot;-&quot;??_);_(@_)"/>
  </numFmts>
  <fonts count="18">
    <font>
      <sz val="12"/>
      <color theme="1"/>
      <name val="Calibri"/>
      <family val="2"/>
      <scheme val="minor"/>
    </font>
    <font>
      <sz val="12"/>
      <color theme="1"/>
      <name val="Calibri"/>
      <family val="2"/>
      <scheme val="minor"/>
    </font>
    <font>
      <sz val="10"/>
      <name val="Arial"/>
      <family val="2"/>
    </font>
    <font>
      <sz val="12"/>
      <name val="Arial"/>
      <family val="2"/>
    </font>
    <font>
      <b/>
      <sz val="16"/>
      <name val="Arial"/>
      <family val="2"/>
    </font>
    <font>
      <b/>
      <sz val="12"/>
      <name val="Arial"/>
      <family val="2"/>
    </font>
    <font>
      <b/>
      <i/>
      <sz val="10"/>
      <name val="TheSansCorrespondence"/>
      <family val="2"/>
    </font>
    <font>
      <b/>
      <sz val="10"/>
      <name val="Arial"/>
      <family val="2"/>
    </font>
    <font>
      <u/>
      <sz val="12"/>
      <color theme="10"/>
      <name val="Calibri"/>
      <family val="2"/>
      <scheme val="minor"/>
    </font>
    <font>
      <u/>
      <sz val="12"/>
      <color theme="11"/>
      <name val="Calibri"/>
      <family val="2"/>
      <scheme val="minor"/>
    </font>
    <font>
      <b/>
      <sz val="9"/>
      <color rgb="FF000000"/>
      <name val="Tahoma"/>
      <family val="2"/>
    </font>
    <font>
      <sz val="9"/>
      <color rgb="FF000000"/>
      <name val="Tahoma"/>
      <family val="2"/>
    </font>
    <font>
      <sz val="8"/>
      <name val="Arial"/>
      <family val="2"/>
    </font>
    <font>
      <sz val="8"/>
      <color theme="1"/>
      <name val="Calibri"/>
      <family val="2"/>
      <scheme val="minor"/>
    </font>
    <font>
      <b/>
      <i/>
      <sz val="8"/>
      <name val="TheSansCorrespondence"/>
      <family val="2"/>
    </font>
    <font>
      <b/>
      <sz val="8"/>
      <name val="Arial"/>
      <family val="2"/>
    </font>
    <font>
      <sz val="8"/>
      <color rgb="FF000000"/>
      <name val="Calibri"/>
      <family val="2"/>
      <scheme val="minor"/>
    </font>
    <font>
      <sz val="8"/>
      <color theme="1"/>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E2EFDA"/>
        <bgColor rgb="FF000000"/>
      </patternFill>
    </fill>
    <fill>
      <patternFill patternType="solid">
        <fgColor rgb="FFFFFFFF"/>
        <bgColor rgb="FF000000"/>
      </patternFill>
    </fill>
  </fills>
  <borders count="5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thin">
        <color auto="1"/>
      </right>
      <top/>
      <bottom/>
      <diagonal/>
    </border>
    <border>
      <left/>
      <right style="thin">
        <color auto="1"/>
      </right>
      <top style="medium">
        <color auto="1"/>
      </top>
      <bottom style="medium">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right style="medium">
        <color auto="1"/>
      </right>
      <top/>
      <bottom/>
      <diagonal/>
    </border>
    <border>
      <left/>
      <right style="thin">
        <color auto="1"/>
      </right>
      <top/>
      <bottom style="thin">
        <color auto="1"/>
      </bottom>
      <diagonal/>
    </border>
    <border>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auto="1"/>
      </left>
      <right style="medium">
        <color auto="1"/>
      </right>
      <top style="thin">
        <color indexed="64"/>
      </top>
      <bottom style="thin">
        <color auto="1"/>
      </bottom>
      <diagonal/>
    </border>
    <border>
      <left style="thin">
        <color auto="1"/>
      </left>
      <right style="thin">
        <color auto="1"/>
      </right>
      <top style="thin">
        <color indexed="64"/>
      </top>
      <bottom style="medium">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style="medium">
        <color auto="1"/>
      </right>
      <top style="thin">
        <color auto="1"/>
      </top>
      <bottom style="medium">
        <color auto="1"/>
      </bottom>
      <diagonal/>
    </border>
  </borders>
  <cellStyleXfs count="11">
    <xf numFmtId="0" fontId="0"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44" fontId="1" fillId="0" borderId="0" applyFont="0" applyFill="0" applyBorder="0" applyAlignment="0" applyProtection="0"/>
  </cellStyleXfs>
  <cellXfs count="293">
    <xf numFmtId="0" fontId="0" fillId="0" borderId="0" xfId="0"/>
    <xf numFmtId="0" fontId="3" fillId="0" borderId="0" xfId="1" applyFont="1"/>
    <xf numFmtId="0" fontId="3" fillId="0" borderId="0" xfId="2" applyFont="1"/>
    <xf numFmtId="0" fontId="5" fillId="3" borderId="4" xfId="1" applyFont="1" applyFill="1" applyBorder="1" applyAlignment="1">
      <alignment horizontal="center" vertical="center" wrapText="1"/>
    </xf>
    <xf numFmtId="4" fontId="5" fillId="3" borderId="5" xfId="1" applyNumberFormat="1" applyFont="1" applyFill="1" applyBorder="1" applyAlignment="1">
      <alignment horizontal="center" vertical="center" wrapText="1"/>
    </xf>
    <xf numFmtId="0" fontId="3" fillId="0" borderId="4" xfId="1" applyFont="1" applyBorder="1" applyAlignment="1">
      <alignment horizontal="center" vertical="center" wrapText="1"/>
    </xf>
    <xf numFmtId="0" fontId="3" fillId="0" borderId="4" xfId="1" applyFont="1" applyFill="1" applyBorder="1" applyAlignment="1">
      <alignment horizontal="left" vertical="center" wrapText="1" indent="1"/>
    </xf>
    <xf numFmtId="164" fontId="3" fillId="0" borderId="4" xfId="1" applyNumberFormat="1" applyFont="1" applyFill="1" applyBorder="1" applyAlignment="1">
      <alignment vertical="center" wrapText="1"/>
    </xf>
    <xf numFmtId="164" fontId="3" fillId="0" borderId="4" xfId="3" applyNumberFormat="1" applyFont="1" applyFill="1" applyBorder="1" applyAlignment="1">
      <alignment horizontal="right" vertical="center" wrapText="1"/>
    </xf>
    <xf numFmtId="0" fontId="3" fillId="3" borderId="4" xfId="1" applyFont="1" applyFill="1" applyBorder="1" applyAlignment="1">
      <alignment horizontal="center" vertical="center" wrapText="1"/>
    </xf>
    <xf numFmtId="0" fontId="5" fillId="3" borderId="4" xfId="1" applyFont="1" applyFill="1" applyBorder="1" applyAlignment="1">
      <alignment horizontal="left" vertical="center" wrapText="1" indent="1"/>
    </xf>
    <xf numFmtId="164" fontId="5" fillId="3" borderId="4" xfId="1" applyNumberFormat="1" applyFont="1" applyFill="1" applyBorder="1" applyAlignment="1">
      <alignment vertical="center" wrapText="1"/>
    </xf>
    <xf numFmtId="4" fontId="5" fillId="0" borderId="6" xfId="1" applyNumberFormat="1" applyFont="1" applyBorder="1" applyAlignment="1">
      <alignment horizontal="center" vertical="center" wrapText="1"/>
    </xf>
    <xf numFmtId="0" fontId="3" fillId="0" borderId="0" xfId="2" applyFont="1" applyAlignment="1">
      <alignment horizontal="right"/>
    </xf>
    <xf numFmtId="0" fontId="1" fillId="0" borderId="0" xfId="2" applyFont="1"/>
    <xf numFmtId="4" fontId="3" fillId="0" borderId="0" xfId="2" applyNumberFormat="1" applyFont="1"/>
    <xf numFmtId="0" fontId="2" fillId="0" borderId="0" xfId="1"/>
    <xf numFmtId="0" fontId="2" fillId="0" borderId="0" xfId="1" applyFont="1" applyAlignment="1">
      <alignment horizontal="left" vertical="center" wrapText="1"/>
    </xf>
    <xf numFmtId="4" fontId="2" fillId="0" borderId="0" xfId="1" applyNumberFormat="1" applyFont="1" applyAlignment="1">
      <alignment horizontal="center" vertical="center"/>
    </xf>
    <xf numFmtId="4" fontId="6" fillId="0" borderId="0" xfId="1" applyNumberFormat="1" applyFont="1" applyAlignment="1">
      <alignment horizontal="center" vertical="center"/>
    </xf>
    <xf numFmtId="0" fontId="2" fillId="0" borderId="0" xfId="1" applyAlignment="1">
      <alignment vertical="center"/>
    </xf>
    <xf numFmtId="0" fontId="0" fillId="0" borderId="0" xfId="0" applyAlignment="1">
      <alignment vertical="center"/>
    </xf>
    <xf numFmtId="0" fontId="2" fillId="0" borderId="0" xfId="1" applyFill="1" applyBorder="1" applyAlignment="1">
      <alignment horizontal="center" vertical="center"/>
    </xf>
    <xf numFmtId="4" fontId="2" fillId="0" borderId="5" xfId="1" applyNumberFormat="1" applyFont="1" applyBorder="1" applyAlignment="1">
      <alignment horizontal="center" vertical="center"/>
    </xf>
    <xf numFmtId="4" fontId="2" fillId="0" borderId="8" xfId="1" applyNumberFormat="1" applyFont="1" applyBorder="1" applyAlignment="1">
      <alignment horizontal="center" vertical="center"/>
    </xf>
    <xf numFmtId="4" fontId="7" fillId="0" borderId="5" xfId="1" applyNumberFormat="1" applyFont="1" applyBorder="1" applyAlignment="1">
      <alignment horizontal="center" vertical="center"/>
    </xf>
    <xf numFmtId="0" fontId="2" fillId="0" borderId="0" xfId="1" applyFont="1" applyFill="1" applyAlignment="1">
      <alignment horizontal="center" vertical="center"/>
    </xf>
    <xf numFmtId="0" fontId="2" fillId="0" borderId="0" xfId="1" applyFont="1" applyAlignment="1">
      <alignment horizontal="center" vertical="center"/>
    </xf>
    <xf numFmtId="4" fontId="2" fillId="0" borderId="14" xfId="1" applyNumberFormat="1" applyFont="1" applyBorder="1" applyAlignment="1">
      <alignment horizontal="center" vertical="center"/>
    </xf>
    <xf numFmtId="4" fontId="2" fillId="0" borderId="13" xfId="1" applyNumberFormat="1" applyFont="1" applyBorder="1" applyAlignment="1">
      <alignment horizontal="center" vertical="center"/>
    </xf>
    <xf numFmtId="0" fontId="7" fillId="0" borderId="15" xfId="1" applyFont="1" applyFill="1" applyBorder="1" applyAlignment="1" applyProtection="1">
      <alignment horizontal="center" vertical="center"/>
    </xf>
    <xf numFmtId="0" fontId="7" fillId="0" borderId="16" xfId="1" applyFont="1" applyFill="1" applyBorder="1" applyAlignment="1" applyProtection="1">
      <alignment horizontal="left" vertical="center"/>
    </xf>
    <xf numFmtId="0" fontId="7" fillId="0" borderId="16" xfId="1" applyFont="1" applyFill="1" applyBorder="1" applyAlignment="1" applyProtection="1">
      <alignment horizontal="left" vertical="center"/>
      <protection locked="0"/>
    </xf>
    <xf numFmtId="0" fontId="2" fillId="0" borderId="9" xfId="1" applyFont="1" applyFill="1" applyBorder="1" applyAlignment="1" applyProtection="1">
      <alignment horizontal="center" vertical="center"/>
    </xf>
    <xf numFmtId="0" fontId="2" fillId="0" borderId="11" xfId="1" applyFont="1" applyFill="1" applyBorder="1" applyAlignment="1" applyProtection="1">
      <alignment horizontal="left" vertical="center" wrapText="1"/>
    </xf>
    <xf numFmtId="4" fontId="2" fillId="0" borderId="11" xfId="1" applyNumberFormat="1" applyFont="1" applyFill="1" applyBorder="1" applyAlignment="1" applyProtection="1">
      <alignment horizontal="center" vertical="center"/>
    </xf>
    <xf numFmtId="0" fontId="2" fillId="0" borderId="11" xfId="1" applyFont="1" applyFill="1" applyBorder="1" applyAlignment="1">
      <alignment horizontal="left" vertical="center" wrapText="1"/>
    </xf>
    <xf numFmtId="164" fontId="2" fillId="0" borderId="11" xfId="0" applyNumberFormat="1" applyFont="1" applyFill="1" applyBorder="1" applyAlignment="1" applyProtection="1">
      <alignment horizontal="center" vertical="center"/>
      <protection locked="0"/>
    </xf>
    <xf numFmtId="0" fontId="0" fillId="0" borderId="0" xfId="0" applyFill="1" applyAlignment="1">
      <alignment vertical="center"/>
    </xf>
    <xf numFmtId="4" fontId="2" fillId="0" borderId="11" xfId="1" applyNumberFormat="1" applyFont="1" applyFill="1" applyBorder="1" applyAlignment="1" applyProtection="1">
      <alignment horizontal="center" vertical="center"/>
      <protection locked="0"/>
    </xf>
    <xf numFmtId="4" fontId="2" fillId="0" borderId="19" xfId="1" applyNumberFormat="1" applyFont="1" applyFill="1" applyBorder="1" applyAlignment="1" applyProtection="1">
      <alignment horizontal="center" vertical="center"/>
      <protection locked="0"/>
    </xf>
    <xf numFmtId="0" fontId="2" fillId="0" borderId="10" xfId="1" applyFont="1" applyFill="1" applyBorder="1" applyAlignment="1">
      <alignment horizontal="left" vertical="center" wrapText="1"/>
    </xf>
    <xf numFmtId="0" fontId="7" fillId="0" borderId="27" xfId="1" applyFont="1" applyBorder="1" applyAlignment="1">
      <alignment horizontal="left" vertical="center"/>
    </xf>
    <xf numFmtId="0" fontId="7" fillId="0" borderId="28" xfId="1" applyFont="1" applyBorder="1" applyAlignment="1">
      <alignment vertical="center" wrapText="1"/>
    </xf>
    <xf numFmtId="0" fontId="7" fillId="0" borderId="29" xfId="1" applyFont="1" applyBorder="1" applyAlignment="1">
      <alignment vertical="center" wrapText="1"/>
    </xf>
    <xf numFmtId="4" fontId="7" fillId="0" borderId="8" xfId="1" applyNumberFormat="1" applyFont="1" applyBorder="1" applyAlignment="1">
      <alignment horizontal="left" vertical="center"/>
    </xf>
    <xf numFmtId="14" fontId="7" fillId="0" borderId="28" xfId="1" applyNumberFormat="1" applyFont="1" applyBorder="1" applyAlignment="1">
      <alignment horizontal="left" vertical="center"/>
    </xf>
    <xf numFmtId="4" fontId="2" fillId="0" borderId="30" xfId="1" applyNumberFormat="1" applyFont="1" applyBorder="1" applyAlignment="1">
      <alignment horizontal="center" vertical="center"/>
    </xf>
    <xf numFmtId="4" fontId="7" fillId="0" borderId="13" xfId="1" applyNumberFormat="1" applyFont="1" applyBorder="1" applyAlignment="1">
      <alignment horizontal="left" vertical="center"/>
    </xf>
    <xf numFmtId="14" fontId="7" fillId="0" borderId="0" xfId="4" applyNumberFormat="1" applyFont="1" applyFill="1" applyBorder="1" applyAlignment="1">
      <alignment horizontal="left" vertical="center"/>
    </xf>
    <xf numFmtId="4" fontId="2" fillId="0" borderId="26" xfId="1" applyNumberFormat="1" applyFont="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wrapText="1"/>
    </xf>
    <xf numFmtId="4" fontId="7" fillId="2" borderId="5" xfId="1" applyNumberFormat="1" applyFont="1" applyFill="1" applyBorder="1" applyAlignment="1">
      <alignment horizontal="center" vertical="center"/>
    </xf>
    <xf numFmtId="4" fontId="7" fillId="2" borderId="4" xfId="1" applyNumberFormat="1" applyFont="1" applyFill="1" applyBorder="1" applyAlignment="1">
      <alignment horizontal="center" vertical="center"/>
    </xf>
    <xf numFmtId="4" fontId="7" fillId="2" borderId="32" xfId="1" applyNumberFormat="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wrapText="1"/>
    </xf>
    <xf numFmtId="4" fontId="7" fillId="2" borderId="11" xfId="1" applyNumberFormat="1" applyFont="1" applyFill="1" applyBorder="1" applyAlignment="1">
      <alignment horizontal="center" vertical="center"/>
    </xf>
    <xf numFmtId="4" fontId="7" fillId="5" borderId="33" xfId="1" applyNumberFormat="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left" vertical="center" wrapText="1"/>
    </xf>
    <xf numFmtId="4" fontId="7" fillId="2" borderId="14" xfId="1" applyNumberFormat="1" applyFont="1" applyFill="1" applyBorder="1" applyAlignment="1">
      <alignment horizontal="center" vertical="center"/>
    </xf>
    <xf numFmtId="4" fontId="7" fillId="5" borderId="34" xfId="1" applyNumberFormat="1" applyFont="1" applyFill="1" applyBorder="1" applyAlignment="1">
      <alignment horizontal="center" vertical="center"/>
    </xf>
    <xf numFmtId="0" fontId="7" fillId="0" borderId="35" xfId="1" applyFont="1" applyFill="1" applyBorder="1" applyAlignment="1" applyProtection="1">
      <alignment horizontal="left" vertical="center"/>
      <protection locked="0"/>
    </xf>
    <xf numFmtId="4" fontId="2" fillId="0" borderId="33" xfId="1" applyNumberFormat="1" applyFont="1" applyFill="1" applyBorder="1" applyAlignment="1" applyProtection="1">
      <alignment horizontal="center" vertical="center"/>
      <protection locked="0"/>
    </xf>
    <xf numFmtId="0" fontId="2" fillId="0" borderId="4" xfId="1" applyFont="1" applyFill="1" applyBorder="1" applyAlignment="1" applyProtection="1">
      <alignment horizontal="center" vertical="center"/>
    </xf>
    <xf numFmtId="0" fontId="2" fillId="0" borderId="4" xfId="1" applyFont="1" applyFill="1" applyBorder="1" applyAlignment="1">
      <alignment horizontal="left" vertical="center" wrapText="1"/>
    </xf>
    <xf numFmtId="4" fontId="2" fillId="0" borderId="4" xfId="1" applyNumberFormat="1" applyFont="1" applyFill="1" applyBorder="1" applyAlignment="1" applyProtection="1">
      <alignment horizontal="center" vertical="center"/>
    </xf>
    <xf numFmtId="164" fontId="2" fillId="0" borderId="4" xfId="0" applyNumberFormat="1" applyFont="1" applyFill="1" applyBorder="1" applyAlignment="1" applyProtection="1">
      <alignment horizontal="center" vertical="center"/>
      <protection locked="0"/>
    </xf>
    <xf numFmtId="0" fontId="2" fillId="0" borderId="36" xfId="1" applyFont="1" applyFill="1" applyBorder="1" applyAlignment="1" applyProtection="1">
      <alignment horizontal="center" vertical="center"/>
    </xf>
    <xf numFmtId="0" fontId="2" fillId="0" borderId="21" xfId="1" applyFont="1" applyFill="1" applyBorder="1" applyAlignment="1" applyProtection="1">
      <alignment horizontal="left" vertical="center" wrapText="1"/>
    </xf>
    <xf numFmtId="4" fontId="2" fillId="0" borderId="21" xfId="1" applyNumberFormat="1" applyFont="1" applyFill="1" applyBorder="1" applyAlignment="1" applyProtection="1">
      <alignment horizontal="center" vertical="center"/>
    </xf>
    <xf numFmtId="4" fontId="2" fillId="0" borderId="21" xfId="1" applyNumberFormat="1" applyFont="1" applyFill="1" applyBorder="1" applyAlignment="1" applyProtection="1">
      <alignment horizontal="center" vertical="center"/>
      <protection locked="0"/>
    </xf>
    <xf numFmtId="4" fontId="2" fillId="0" borderId="37" xfId="1" applyNumberFormat="1" applyFont="1" applyFill="1" applyBorder="1" applyAlignment="1" applyProtection="1">
      <alignment horizontal="center" vertical="center"/>
      <protection locked="0"/>
    </xf>
    <xf numFmtId="4" fontId="2" fillId="0" borderId="0" xfId="1" applyNumberFormat="1"/>
    <xf numFmtId="43" fontId="0" fillId="0" borderId="0" xfId="0" applyNumberFormat="1"/>
    <xf numFmtId="0" fontId="2" fillId="0" borderId="19" xfId="1" applyFont="1" applyFill="1" applyBorder="1" applyAlignment="1" applyProtection="1">
      <alignment horizontal="center" vertical="center"/>
    </xf>
    <xf numFmtId="4" fontId="2" fillId="0" borderId="10" xfId="1" applyNumberFormat="1" applyFont="1" applyFill="1" applyBorder="1" applyAlignment="1" applyProtection="1">
      <alignment horizontal="center" vertical="center"/>
      <protection locked="0"/>
    </xf>
    <xf numFmtId="0" fontId="3" fillId="4" borderId="4" xfId="1" applyFont="1" applyFill="1" applyBorder="1" applyAlignment="1">
      <alignment horizontal="center" vertical="center" wrapText="1"/>
    </xf>
    <xf numFmtId="0" fontId="3" fillId="4" borderId="4" xfId="1" applyFont="1" applyFill="1" applyBorder="1" applyAlignment="1">
      <alignment horizontal="left" vertical="center" wrapText="1" indent="1"/>
    </xf>
    <xf numFmtId="0" fontId="12" fillId="0" borderId="0" xfId="1" applyFont="1"/>
    <xf numFmtId="0" fontId="13" fillId="0" borderId="0" xfId="0" applyFont="1"/>
    <xf numFmtId="0" fontId="12" fillId="0" borderId="0" xfId="1" applyFont="1" applyAlignment="1">
      <alignment horizontal="left" vertical="center" wrapText="1"/>
    </xf>
    <xf numFmtId="4" fontId="12" fillId="0" borderId="0" xfId="1" applyNumberFormat="1" applyFont="1" applyAlignment="1">
      <alignment horizontal="center" vertical="center"/>
    </xf>
    <xf numFmtId="4" fontId="14" fillId="0" borderId="0" xfId="1" applyNumberFormat="1" applyFont="1" applyAlignment="1">
      <alignment horizontal="center" vertical="center"/>
    </xf>
    <xf numFmtId="4" fontId="12" fillId="0" borderId="0" xfId="1" applyNumberFormat="1" applyFont="1" applyBorder="1" applyAlignment="1">
      <alignment horizontal="right"/>
    </xf>
    <xf numFmtId="0" fontId="12" fillId="0" borderId="0" xfId="1" applyFont="1" applyAlignment="1">
      <alignment vertical="center"/>
    </xf>
    <xf numFmtId="0" fontId="13" fillId="0" borderId="0" xfId="0" applyFont="1" applyAlignment="1">
      <alignment vertical="center"/>
    </xf>
    <xf numFmtId="4" fontId="15" fillId="0" borderId="4" xfId="1" applyNumberFormat="1" applyFont="1" applyBorder="1" applyAlignment="1">
      <alignment horizontal="left" vertical="center"/>
    </xf>
    <xf numFmtId="14" fontId="15" fillId="0" borderId="4" xfId="1" applyNumberFormat="1" applyFont="1" applyBorder="1" applyAlignment="1">
      <alignment horizontal="left" vertical="center"/>
    </xf>
    <xf numFmtId="0" fontId="12" fillId="0" borderId="0" xfId="1" applyFont="1" applyFill="1" applyBorder="1" applyAlignment="1">
      <alignment horizontal="center" vertical="center"/>
    </xf>
    <xf numFmtId="14" fontId="15" fillId="0" borderId="4" xfId="4" applyNumberFormat="1" applyFont="1" applyFill="1" applyBorder="1" applyAlignment="1">
      <alignment horizontal="left" vertical="center"/>
    </xf>
    <xf numFmtId="0" fontId="15" fillId="5" borderId="7" xfId="1" applyFont="1" applyFill="1" applyBorder="1" applyAlignment="1">
      <alignment horizontal="center" vertical="center"/>
    </xf>
    <xf numFmtId="0" fontId="15" fillId="5" borderId="8" xfId="1" applyFont="1" applyFill="1" applyBorder="1" applyAlignment="1">
      <alignment horizontal="center" vertical="center" wrapText="1"/>
    </xf>
    <xf numFmtId="4" fontId="15" fillId="5" borderId="5" xfId="1" applyNumberFormat="1" applyFont="1" applyFill="1" applyBorder="1" applyAlignment="1">
      <alignment horizontal="center" vertical="center"/>
    </xf>
    <xf numFmtId="4" fontId="15" fillId="5" borderId="4" xfId="1" applyNumberFormat="1" applyFont="1" applyFill="1" applyBorder="1" applyAlignment="1">
      <alignment horizontal="center" vertical="center"/>
    </xf>
    <xf numFmtId="0" fontId="15" fillId="5" borderId="9" xfId="1" applyFont="1" applyFill="1" applyBorder="1" applyAlignment="1">
      <alignment horizontal="center" vertical="center"/>
    </xf>
    <xf numFmtId="0" fontId="15" fillId="5" borderId="10" xfId="1" applyFont="1" applyFill="1" applyBorder="1" applyAlignment="1">
      <alignment horizontal="center" vertical="center" wrapText="1"/>
    </xf>
    <xf numFmtId="4" fontId="15" fillId="5" borderId="11" xfId="1" applyNumberFormat="1" applyFont="1" applyFill="1" applyBorder="1" applyAlignment="1">
      <alignment horizontal="center" vertical="center"/>
    </xf>
    <xf numFmtId="4" fontId="12" fillId="0" borderId="5" xfId="1" applyNumberFormat="1" applyFont="1" applyBorder="1" applyAlignment="1">
      <alignment horizontal="center" vertical="center"/>
    </xf>
    <xf numFmtId="4" fontId="12" fillId="0" borderId="8" xfId="1" applyNumberFormat="1" applyFont="1" applyBorder="1" applyAlignment="1">
      <alignment horizontal="center" vertical="center"/>
    </xf>
    <xf numFmtId="4" fontId="15" fillId="0" borderId="5" xfId="1" applyNumberFormat="1" applyFont="1" applyBorder="1" applyAlignment="1">
      <alignment horizontal="center" vertical="center"/>
    </xf>
    <xf numFmtId="0" fontId="12" fillId="0" borderId="0" xfId="1" applyFont="1" applyFill="1" applyAlignment="1">
      <alignment horizontal="center" vertical="center"/>
    </xf>
    <xf numFmtId="0" fontId="12" fillId="0" borderId="0" xfId="1" applyFont="1" applyAlignment="1">
      <alignment horizontal="center" vertical="center"/>
    </xf>
    <xf numFmtId="0" fontId="15" fillId="5" borderId="12" xfId="1" applyFont="1" applyFill="1" applyBorder="1" applyAlignment="1">
      <alignment horizontal="center" vertical="center"/>
    </xf>
    <xf numFmtId="0" fontId="15" fillId="5" borderId="13" xfId="1" applyFont="1" applyFill="1" applyBorder="1" applyAlignment="1">
      <alignment horizontal="left" vertical="center" wrapText="1"/>
    </xf>
    <xf numFmtId="4" fontId="15" fillId="5" borderId="14" xfId="1" applyNumberFormat="1" applyFont="1" applyFill="1" applyBorder="1" applyAlignment="1">
      <alignment horizontal="center" vertical="center"/>
    </xf>
    <xf numFmtId="4" fontId="12" fillId="0" borderId="14" xfId="1" applyNumberFormat="1" applyFont="1" applyBorder="1" applyAlignment="1">
      <alignment horizontal="center" vertical="center"/>
    </xf>
    <xf numFmtId="4" fontId="12" fillId="0" borderId="13" xfId="1" applyNumberFormat="1" applyFont="1" applyBorder="1" applyAlignment="1">
      <alignment horizontal="center" vertical="center"/>
    </xf>
    <xf numFmtId="0" fontId="15" fillId="0" borderId="15" xfId="1" applyFont="1" applyFill="1" applyBorder="1" applyAlignment="1">
      <alignment horizontal="center" vertical="center"/>
    </xf>
    <xf numFmtId="0" fontId="15" fillId="0" borderId="16" xfId="1" applyFont="1" applyFill="1" applyBorder="1" applyAlignment="1">
      <alignment horizontal="left" vertical="center"/>
    </xf>
    <xf numFmtId="0" fontId="15" fillId="0" borderId="17" xfId="1" applyFont="1" applyFill="1" applyBorder="1" applyAlignment="1">
      <alignment vertical="center" wrapText="1"/>
    </xf>
    <xf numFmtId="0" fontId="15" fillId="0" borderId="18" xfId="1" applyFont="1" applyFill="1" applyBorder="1" applyAlignment="1">
      <alignment vertical="center" wrapText="1"/>
    </xf>
    <xf numFmtId="0" fontId="15" fillId="0" borderId="0" xfId="1" applyFont="1" applyFill="1" applyAlignment="1">
      <alignment horizontal="center" vertical="center"/>
    </xf>
    <xf numFmtId="0" fontId="15" fillId="0" borderId="15" xfId="1" applyFont="1" applyFill="1" applyBorder="1" applyAlignment="1" applyProtection="1">
      <alignment horizontal="center" vertical="center"/>
    </xf>
    <xf numFmtId="0" fontId="15" fillId="0" borderId="16" xfId="1" applyFont="1" applyFill="1" applyBorder="1" applyAlignment="1" applyProtection="1">
      <alignment horizontal="left" vertical="center"/>
    </xf>
    <xf numFmtId="0" fontId="15" fillId="0" borderId="16" xfId="1" applyFont="1" applyFill="1" applyBorder="1" applyAlignment="1" applyProtection="1">
      <alignment horizontal="left" vertical="center"/>
      <protection locked="0"/>
    </xf>
    <xf numFmtId="0" fontId="12" fillId="0" borderId="9" xfId="1" applyFont="1" applyFill="1" applyBorder="1" applyAlignment="1" applyProtection="1">
      <alignment horizontal="center" vertical="center"/>
    </xf>
    <xf numFmtId="0" fontId="12" fillId="0" borderId="11" xfId="1" applyFont="1" applyFill="1" applyBorder="1" applyAlignment="1" applyProtection="1">
      <alignment horizontal="left" vertical="center" wrapText="1"/>
    </xf>
    <xf numFmtId="4" fontId="12" fillId="0" borderId="11" xfId="1" applyNumberFormat="1" applyFont="1" applyFill="1" applyBorder="1" applyAlignment="1" applyProtection="1">
      <alignment horizontal="center" vertical="center"/>
    </xf>
    <xf numFmtId="0" fontId="12" fillId="0" borderId="11" xfId="1" applyFont="1" applyFill="1" applyBorder="1" applyAlignment="1" applyProtection="1">
      <alignment horizontal="center" vertical="center" wrapText="1"/>
    </xf>
    <xf numFmtId="0" fontId="15" fillId="0" borderId="11" xfId="1" applyFont="1" applyFill="1" applyBorder="1" applyAlignment="1" applyProtection="1">
      <alignment horizontal="left" vertical="center" wrapText="1"/>
      <protection locked="0"/>
    </xf>
    <xf numFmtId="0" fontId="12" fillId="0" borderId="11" xfId="1" applyFont="1" applyFill="1" applyBorder="1" applyAlignment="1">
      <alignment horizontal="left" vertical="center" wrapText="1"/>
    </xf>
    <xf numFmtId="0" fontId="13" fillId="0" borderId="0" xfId="0" applyFont="1" applyFill="1" applyAlignment="1">
      <alignment vertical="center"/>
    </xf>
    <xf numFmtId="0" fontId="15" fillId="0" borderId="38" xfId="1" applyFont="1" applyFill="1" applyBorder="1" applyAlignment="1" applyProtection="1">
      <alignment horizontal="left" vertical="center"/>
    </xf>
    <xf numFmtId="0" fontId="12" fillId="0" borderId="4" xfId="1" applyFont="1" applyFill="1" applyBorder="1" applyAlignment="1" applyProtection="1">
      <alignment horizontal="center" vertical="center"/>
    </xf>
    <xf numFmtId="4" fontId="12" fillId="0" borderId="4" xfId="1" applyNumberFormat="1" applyFont="1" applyFill="1" applyBorder="1" applyAlignment="1" applyProtection="1">
      <alignment horizontal="center" vertical="center"/>
    </xf>
    <xf numFmtId="0" fontId="12" fillId="0" borderId="19" xfId="1" applyFont="1" applyFill="1" applyBorder="1" applyAlignment="1" applyProtection="1">
      <alignment horizontal="center" vertical="center"/>
    </xf>
    <xf numFmtId="0" fontId="15" fillId="0" borderId="15" xfId="0" applyFont="1" applyBorder="1" applyAlignment="1">
      <alignment horizontal="center" vertical="center"/>
    </xf>
    <xf numFmtId="0" fontId="15" fillId="0" borderId="20" xfId="0" applyFont="1" applyBorder="1" applyAlignment="1">
      <alignment horizontal="left" vertical="center"/>
    </xf>
    <xf numFmtId="0" fontId="15" fillId="0" borderId="20" xfId="0" applyFont="1" applyBorder="1" applyAlignment="1" applyProtection="1">
      <alignment horizontal="left" vertical="center"/>
      <protection locked="0"/>
    </xf>
    <xf numFmtId="0" fontId="16" fillId="0" borderId="0" xfId="0" applyFont="1" applyAlignment="1">
      <alignment vertical="center"/>
    </xf>
    <xf numFmtId="0" fontId="12" fillId="0" borderId="9" xfId="0" applyFont="1" applyBorder="1" applyAlignment="1">
      <alignment horizontal="center" vertical="center"/>
    </xf>
    <xf numFmtId="4" fontId="12" fillId="0" borderId="19" xfId="0" applyNumberFormat="1" applyFont="1" applyBorder="1" applyAlignment="1">
      <alignment horizontal="center" vertical="center"/>
    </xf>
    <xf numFmtId="4" fontId="12" fillId="0" borderId="19" xfId="0" applyNumberFormat="1" applyFont="1" applyBorder="1" applyAlignment="1" applyProtection="1">
      <alignment horizontal="center" vertical="center"/>
      <protection locked="0"/>
    </xf>
    <xf numFmtId="0" fontId="12" fillId="0" borderId="11" xfId="5" applyFont="1" applyFill="1" applyBorder="1" applyAlignment="1">
      <alignment horizontal="left" vertical="center" wrapText="1"/>
    </xf>
    <xf numFmtId="0" fontId="15" fillId="0" borderId="9" xfId="1" applyFont="1" applyFill="1" applyBorder="1" applyAlignment="1" applyProtection="1">
      <alignment horizontal="center" vertical="center"/>
    </xf>
    <xf numFmtId="0" fontId="15" fillId="0" borderId="11" xfId="1" applyFont="1" applyFill="1" applyBorder="1" applyAlignment="1" applyProtection="1">
      <alignment horizontal="left" vertical="center"/>
    </xf>
    <xf numFmtId="0" fontId="12" fillId="0" borderId="10" xfId="1" applyFont="1" applyFill="1" applyBorder="1" applyAlignment="1" applyProtection="1">
      <alignment horizontal="left" vertical="center" wrapText="1"/>
    </xf>
    <xf numFmtId="0" fontId="12" fillId="0" borderId="10" xfId="1" applyFont="1" applyFill="1" applyBorder="1" applyAlignment="1">
      <alignment horizontal="left" vertical="center" wrapText="1"/>
    </xf>
    <xf numFmtId="0" fontId="12" fillId="0" borderId="12" xfId="1" applyFont="1" applyFill="1" applyBorder="1" applyAlignment="1" applyProtection="1">
      <alignment horizontal="center" vertical="center"/>
    </xf>
    <xf numFmtId="0" fontId="12" fillId="0" borderId="14" xfId="1" applyFont="1" applyFill="1" applyBorder="1" applyAlignment="1">
      <alignment horizontal="left" vertical="center" wrapText="1"/>
    </xf>
    <xf numFmtId="4" fontId="12" fillId="0" borderId="14" xfId="1" applyNumberFormat="1" applyFont="1" applyFill="1" applyBorder="1" applyAlignment="1" applyProtection="1">
      <alignment horizontal="center" vertical="center"/>
    </xf>
    <xf numFmtId="0" fontId="13" fillId="2" borderId="4" xfId="0" applyFont="1" applyFill="1" applyBorder="1"/>
    <xf numFmtId="0" fontId="15" fillId="4" borderId="15" xfId="1" applyFont="1" applyFill="1" applyBorder="1" applyAlignment="1" applyProtection="1">
      <alignment horizontal="center" vertical="center"/>
    </xf>
    <xf numFmtId="0" fontId="15" fillId="4" borderId="16" xfId="1" applyFont="1" applyFill="1" applyBorder="1" applyAlignment="1" applyProtection="1">
      <alignment horizontal="left" vertical="center"/>
    </xf>
    <xf numFmtId="0" fontId="12" fillId="4" borderId="9" xfId="1" applyFont="1" applyFill="1" applyBorder="1" applyAlignment="1" applyProtection="1">
      <alignment horizontal="center" vertical="center"/>
    </xf>
    <xf numFmtId="0" fontId="12" fillId="4" borderId="11" xfId="1" applyFont="1" applyFill="1" applyBorder="1" applyAlignment="1" applyProtection="1">
      <alignment horizontal="left" vertical="center" wrapText="1"/>
    </xf>
    <xf numFmtId="0" fontId="12" fillId="4" borderId="11" xfId="1" applyFont="1" applyFill="1" applyBorder="1" applyAlignment="1">
      <alignment horizontal="left" vertical="center" wrapText="1"/>
    </xf>
    <xf numFmtId="0" fontId="12" fillId="0" borderId="9" xfId="1" applyFont="1" applyBorder="1" applyAlignment="1">
      <alignment horizontal="center" vertical="center"/>
    </xf>
    <xf numFmtId="0" fontId="12" fillId="0" borderId="11" xfId="1" applyFont="1" applyBorder="1" applyAlignment="1">
      <alignment horizontal="left" vertical="center" wrapText="1"/>
    </xf>
    <xf numFmtId="4" fontId="12" fillId="0" borderId="4" xfId="1" applyNumberFormat="1" applyFont="1" applyBorder="1" applyAlignment="1">
      <alignment horizontal="center" vertical="center"/>
    </xf>
    <xf numFmtId="164" fontId="12" fillId="0" borderId="4" xfId="0" applyNumberFormat="1" applyFont="1" applyBorder="1" applyAlignment="1" applyProtection="1">
      <alignment horizontal="center" vertical="center"/>
      <protection locked="0"/>
    </xf>
    <xf numFmtId="4" fontId="12" fillId="0" borderId="11" xfId="1" applyNumberFormat="1" applyFont="1" applyBorder="1" applyAlignment="1">
      <alignment horizontal="center" vertical="center"/>
    </xf>
    <xf numFmtId="164" fontId="12" fillId="0" borderId="11" xfId="0" applyNumberFormat="1" applyFont="1" applyBorder="1" applyAlignment="1" applyProtection="1">
      <alignment horizontal="center" vertical="center"/>
      <protection locked="0"/>
    </xf>
    <xf numFmtId="0" fontId="15" fillId="0" borderId="15" xfId="1" applyFont="1" applyBorder="1" applyAlignment="1">
      <alignment horizontal="center" vertical="center"/>
    </xf>
    <xf numFmtId="0" fontId="15" fillId="0" borderId="16" xfId="1" applyFont="1" applyBorder="1" applyAlignment="1">
      <alignment horizontal="left" vertical="center"/>
    </xf>
    <xf numFmtId="0" fontId="12" fillId="0" borderId="11" xfId="1" applyFont="1" applyBorder="1" applyAlignment="1">
      <alignment horizontal="center" vertical="center" wrapText="1"/>
    </xf>
    <xf numFmtId="0" fontId="15" fillId="0" borderId="11" xfId="1" applyFont="1" applyBorder="1" applyAlignment="1" applyProtection="1">
      <alignment horizontal="left" vertical="center" wrapText="1"/>
      <protection locked="0"/>
    </xf>
    <xf numFmtId="0" fontId="12" fillId="6" borderId="11" xfId="1" applyFont="1" applyFill="1" applyBorder="1" applyAlignment="1">
      <alignment horizontal="left" vertical="center" wrapText="1"/>
    </xf>
    <xf numFmtId="0" fontId="12" fillId="0" borderId="10" xfId="1" applyFont="1" applyBorder="1" applyAlignment="1">
      <alignment horizontal="left" vertical="center" wrapText="1"/>
    </xf>
    <xf numFmtId="0" fontId="12" fillId="0" borderId="11" xfId="5" applyFont="1" applyBorder="1" applyAlignment="1">
      <alignment horizontal="left" vertical="center" wrapText="1"/>
    </xf>
    <xf numFmtId="0" fontId="12" fillId="6" borderId="9" xfId="1" applyFont="1" applyFill="1" applyBorder="1" applyAlignment="1" applyProtection="1">
      <alignment horizontal="center" vertical="center"/>
    </xf>
    <xf numFmtId="4" fontId="12" fillId="6" borderId="11" xfId="1" applyNumberFormat="1" applyFont="1" applyFill="1" applyBorder="1" applyAlignment="1" applyProtection="1">
      <alignment horizontal="center" vertical="center"/>
    </xf>
    <xf numFmtId="0" fontId="15" fillId="6" borderId="11" xfId="1" applyFont="1" applyFill="1" applyBorder="1" applyAlignment="1" applyProtection="1">
      <alignment horizontal="left" vertical="center" wrapText="1"/>
      <protection locked="0"/>
    </xf>
    <xf numFmtId="43" fontId="15" fillId="6" borderId="11" xfId="1" applyNumberFormat="1" applyFont="1" applyFill="1" applyBorder="1" applyAlignment="1" applyProtection="1">
      <alignment horizontal="left" vertical="center" wrapText="1"/>
      <protection locked="0"/>
    </xf>
    <xf numFmtId="164" fontId="12" fillId="6" borderId="11" xfId="0" applyNumberFormat="1" applyFont="1" applyFill="1" applyBorder="1" applyAlignment="1" applyProtection="1">
      <alignment horizontal="center" vertical="center"/>
      <protection locked="0"/>
    </xf>
    <xf numFmtId="0" fontId="12" fillId="6" borderId="19" xfId="1" applyFont="1" applyFill="1" applyBorder="1" applyAlignment="1" applyProtection="1">
      <alignment horizontal="center" vertical="center"/>
    </xf>
    <xf numFmtId="0" fontId="12" fillId="6" borderId="19" xfId="1" applyFont="1" applyFill="1" applyBorder="1" applyAlignment="1" applyProtection="1">
      <alignment horizontal="left" vertical="center" wrapText="1"/>
    </xf>
    <xf numFmtId="4" fontId="12" fillId="6" borderId="19" xfId="1" applyNumberFormat="1" applyFont="1" applyFill="1" applyBorder="1" applyAlignment="1" applyProtection="1">
      <alignment horizontal="center" vertical="center"/>
    </xf>
    <xf numFmtId="4" fontId="12" fillId="6" borderId="19" xfId="1" applyNumberFormat="1" applyFont="1" applyFill="1" applyBorder="1" applyAlignment="1" applyProtection="1">
      <alignment horizontal="center" vertical="center"/>
      <protection locked="0"/>
    </xf>
    <xf numFmtId="0" fontId="15" fillId="6" borderId="15" xfId="1" applyFont="1" applyFill="1" applyBorder="1" applyAlignment="1" applyProtection="1">
      <alignment horizontal="center" vertical="center"/>
    </xf>
    <xf numFmtId="0" fontId="15" fillId="6" borderId="16" xfId="1" applyFont="1" applyFill="1" applyBorder="1" applyAlignment="1" applyProtection="1">
      <alignment horizontal="left" vertical="center"/>
    </xf>
    <xf numFmtId="4" fontId="12" fillId="6" borderId="19" xfId="0" applyNumberFormat="1" applyFont="1" applyFill="1" applyBorder="1" applyAlignment="1" applyProtection="1">
      <alignment horizontal="center" vertical="center"/>
      <protection locked="0"/>
    </xf>
    <xf numFmtId="0" fontId="12" fillId="6" borderId="10" xfId="1" applyFont="1" applyFill="1" applyBorder="1" applyAlignment="1">
      <alignment horizontal="left" vertical="center" wrapText="1"/>
    </xf>
    <xf numFmtId="0" fontId="12" fillId="0" borderId="9" xfId="1" applyFont="1" applyFill="1" applyBorder="1" applyAlignment="1">
      <alignment horizontal="center" vertical="center"/>
    </xf>
    <xf numFmtId="4" fontId="12" fillId="0" borderId="4" xfId="1" applyNumberFormat="1" applyFont="1" applyFill="1" applyBorder="1" applyAlignment="1">
      <alignment horizontal="center" vertical="center"/>
    </xf>
    <xf numFmtId="4" fontId="12" fillId="0" borderId="19" xfId="0" applyNumberFormat="1" applyFont="1" applyFill="1" applyBorder="1" applyAlignment="1" applyProtection="1">
      <alignment horizontal="center" vertical="center"/>
      <protection locked="0"/>
    </xf>
    <xf numFmtId="4" fontId="12" fillId="0" borderId="11" xfId="1" applyNumberFormat="1" applyFont="1" applyFill="1" applyBorder="1" applyAlignment="1">
      <alignment horizontal="center" vertical="center"/>
    </xf>
    <xf numFmtId="0" fontId="12" fillId="4" borderId="19" xfId="1" applyFont="1" applyFill="1" applyBorder="1" applyAlignment="1" applyProtection="1">
      <alignment horizontal="center" vertical="center"/>
    </xf>
    <xf numFmtId="0" fontId="2" fillId="6" borderId="9" xfId="1" applyFont="1" applyFill="1" applyBorder="1" applyAlignment="1" applyProtection="1">
      <alignment horizontal="center" vertical="center"/>
    </xf>
    <xf numFmtId="0" fontId="2" fillId="6" borderId="11" xfId="1" applyFont="1" applyFill="1" applyBorder="1" applyAlignment="1">
      <alignment horizontal="left" vertical="center" wrapText="1"/>
    </xf>
    <xf numFmtId="4" fontId="2" fillId="6" borderId="11" xfId="1" applyNumberFormat="1" applyFont="1" applyFill="1" applyBorder="1" applyAlignment="1" applyProtection="1">
      <alignment horizontal="center" vertical="center"/>
    </xf>
    <xf numFmtId="164" fontId="2" fillId="6" borderId="11" xfId="0" applyNumberFormat="1" applyFont="1" applyFill="1" applyBorder="1" applyAlignment="1" applyProtection="1">
      <alignment horizontal="center" vertical="center"/>
      <protection locked="0"/>
    </xf>
    <xf numFmtId="4" fontId="2" fillId="6" borderId="19" xfId="1" applyNumberFormat="1" applyFont="1" applyFill="1" applyBorder="1" applyAlignment="1" applyProtection="1">
      <alignment horizontal="center" vertical="center"/>
      <protection locked="0"/>
    </xf>
    <xf numFmtId="4" fontId="2" fillId="6" borderId="11" xfId="1" applyNumberFormat="1" applyFont="1" applyFill="1" applyBorder="1" applyAlignment="1" applyProtection="1">
      <alignment horizontal="center" vertical="center"/>
      <protection locked="0"/>
    </xf>
    <xf numFmtId="0" fontId="2" fillId="6" borderId="10" xfId="1" applyFont="1" applyFill="1" applyBorder="1" applyAlignment="1">
      <alignment horizontal="left" vertical="center" wrapText="1"/>
    </xf>
    <xf numFmtId="4" fontId="2" fillId="0" borderId="20" xfId="1" applyNumberFormat="1" applyFont="1" applyFill="1" applyBorder="1" applyAlignment="1" applyProtection="1">
      <alignment horizontal="center" vertical="center"/>
      <protection locked="0"/>
    </xf>
    <xf numFmtId="4" fontId="2" fillId="0" borderId="16" xfId="1" applyNumberFormat="1" applyFont="1" applyFill="1" applyBorder="1" applyAlignment="1" applyProtection="1">
      <alignment horizontal="center" vertical="center"/>
      <protection locked="0"/>
    </xf>
    <xf numFmtId="0" fontId="7" fillId="0" borderId="39" xfId="1" applyFont="1" applyFill="1" applyBorder="1" applyAlignment="1" applyProtection="1">
      <alignment horizontal="center" vertical="center"/>
    </xf>
    <xf numFmtId="0" fontId="7" fillId="0" borderId="15" xfId="1" applyFont="1" applyFill="1" applyBorder="1" applyAlignment="1" applyProtection="1">
      <alignment horizontal="left" vertical="center"/>
    </xf>
    <xf numFmtId="0" fontId="7" fillId="0" borderId="1" xfId="1" applyFont="1" applyFill="1" applyBorder="1" applyAlignment="1" applyProtection="1">
      <alignment horizontal="center" vertical="center"/>
    </xf>
    <xf numFmtId="0" fontId="7" fillId="0" borderId="15" xfId="1" applyFont="1" applyFill="1" applyBorder="1" applyAlignment="1">
      <alignment horizontal="left" vertical="center" wrapText="1"/>
    </xf>
    <xf numFmtId="4" fontId="2" fillId="0" borderId="16" xfId="1" applyNumberFormat="1" applyFont="1" applyFill="1" applyBorder="1" applyAlignment="1" applyProtection="1">
      <alignment horizontal="center" vertical="center"/>
    </xf>
    <xf numFmtId="164" fontId="2" fillId="0" borderId="16" xfId="0" applyNumberFormat="1" applyFont="1" applyFill="1" applyBorder="1" applyAlignment="1" applyProtection="1">
      <alignment horizontal="center" vertical="center"/>
      <protection locked="0"/>
    </xf>
    <xf numFmtId="0" fontId="2" fillId="6" borderId="5" xfId="1" applyFont="1" applyFill="1" applyBorder="1" applyAlignment="1" applyProtection="1">
      <alignment horizontal="center" vertical="center"/>
    </xf>
    <xf numFmtId="0" fontId="2" fillId="6" borderId="5" xfId="1" applyFont="1" applyFill="1" applyBorder="1" applyAlignment="1">
      <alignment horizontal="left" vertical="center" wrapText="1"/>
    </xf>
    <xf numFmtId="4" fontId="2" fillId="6" borderId="5" xfId="1" applyNumberFormat="1" applyFont="1" applyFill="1" applyBorder="1" applyAlignment="1" applyProtection="1">
      <alignment horizontal="center" vertical="center"/>
    </xf>
    <xf numFmtId="164" fontId="2" fillId="6" borderId="5" xfId="0" applyNumberFormat="1" applyFont="1" applyFill="1" applyBorder="1" applyAlignment="1" applyProtection="1">
      <alignment horizontal="center" vertical="center"/>
      <protection locked="0"/>
    </xf>
    <xf numFmtId="0" fontId="7" fillId="6" borderId="15" xfId="1" applyFont="1" applyFill="1" applyBorder="1" applyAlignment="1" applyProtection="1">
      <alignment horizontal="center" vertical="center"/>
    </xf>
    <xf numFmtId="0" fontId="7" fillId="6" borderId="16" xfId="1" applyFont="1" applyFill="1" applyBorder="1" applyAlignment="1" applyProtection="1">
      <alignment horizontal="left" vertical="center"/>
    </xf>
    <xf numFmtId="0" fontId="7" fillId="6" borderId="16" xfId="1" applyFont="1" applyFill="1" applyBorder="1" applyAlignment="1" applyProtection="1">
      <alignment horizontal="left" vertical="center"/>
      <protection locked="0"/>
    </xf>
    <xf numFmtId="4" fontId="7" fillId="5" borderId="40" xfId="1" applyNumberFormat="1" applyFont="1" applyFill="1" applyBorder="1" applyAlignment="1" applyProtection="1">
      <alignment horizontal="center" vertical="center"/>
      <protection locked="0"/>
    </xf>
    <xf numFmtId="0" fontId="2" fillId="4" borderId="4" xfId="1" applyFont="1" applyFill="1" applyBorder="1" applyAlignment="1" applyProtection="1">
      <alignment horizontal="center" vertical="center"/>
    </xf>
    <xf numFmtId="0" fontId="2" fillId="4" borderId="4" xfId="1" applyFont="1" applyFill="1" applyBorder="1" applyAlignment="1">
      <alignment horizontal="left" vertical="center" wrapText="1"/>
    </xf>
    <xf numFmtId="4" fontId="2" fillId="4" borderId="4" xfId="1" applyNumberFormat="1" applyFont="1" applyFill="1" applyBorder="1" applyAlignment="1" applyProtection="1">
      <alignment horizontal="center" vertical="center"/>
    </xf>
    <xf numFmtId="4" fontId="2" fillId="4" borderId="19" xfId="1" applyNumberFormat="1" applyFont="1" applyFill="1" applyBorder="1" applyAlignment="1" applyProtection="1">
      <alignment horizontal="center" vertical="center"/>
      <protection locked="0"/>
    </xf>
    <xf numFmtId="4" fontId="2" fillId="4" borderId="11" xfId="1" applyNumberFormat="1" applyFont="1" applyFill="1" applyBorder="1" applyAlignment="1" applyProtection="1">
      <alignment horizontal="center" vertical="center"/>
      <protection locked="0"/>
    </xf>
    <xf numFmtId="4" fontId="12" fillId="0" borderId="11" xfId="0" applyNumberFormat="1" applyFont="1" applyBorder="1" applyAlignment="1">
      <alignment horizontal="center" vertical="center"/>
    </xf>
    <xf numFmtId="4" fontId="12" fillId="0" borderId="16" xfId="1" applyNumberFormat="1" applyFont="1" applyFill="1" applyBorder="1" applyAlignment="1" applyProtection="1">
      <alignment horizontal="center" vertical="center"/>
    </xf>
    <xf numFmtId="0" fontId="15" fillId="0" borderId="16" xfId="1" applyFont="1" applyFill="1" applyBorder="1" applyAlignment="1" applyProtection="1">
      <alignment horizontal="left" vertical="center" wrapText="1"/>
      <protection locked="0"/>
    </xf>
    <xf numFmtId="0" fontId="15" fillId="0" borderId="35" xfId="1" applyFont="1" applyFill="1" applyBorder="1" applyAlignment="1" applyProtection="1">
      <alignment horizontal="left" vertical="center"/>
      <protection locked="0"/>
    </xf>
    <xf numFmtId="0" fontId="15" fillId="6" borderId="16"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center" vertical="center"/>
    </xf>
    <xf numFmtId="4" fontId="12" fillId="0" borderId="5" xfId="1" applyNumberFormat="1" applyFont="1" applyFill="1" applyBorder="1" applyAlignment="1" applyProtection="1">
      <alignment horizontal="center" vertical="center"/>
    </xf>
    <xf numFmtId="43" fontId="13" fillId="2" borderId="4" xfId="0" applyNumberFormat="1" applyFont="1" applyFill="1" applyBorder="1"/>
    <xf numFmtId="43" fontId="3" fillId="0" borderId="0" xfId="2" applyNumberFormat="1" applyFont="1"/>
    <xf numFmtId="0" fontId="2" fillId="4" borderId="5" xfId="1" applyFont="1" applyFill="1" applyBorder="1" applyAlignment="1" applyProtection="1">
      <alignment horizontal="center" vertical="center"/>
    </xf>
    <xf numFmtId="0" fontId="2" fillId="4" borderId="5" xfId="1" applyFont="1" applyFill="1" applyBorder="1" applyAlignment="1">
      <alignment horizontal="left" vertical="center" wrapText="1"/>
    </xf>
    <xf numFmtId="4" fontId="2" fillId="4" borderId="5" xfId="1" applyNumberFormat="1" applyFont="1" applyFill="1" applyBorder="1" applyAlignment="1" applyProtection="1">
      <alignment horizontal="center" vertical="center"/>
    </xf>
    <xf numFmtId="164" fontId="2" fillId="4" borderId="5" xfId="0" applyNumberFormat="1" applyFont="1" applyFill="1" applyBorder="1" applyAlignment="1" applyProtection="1">
      <alignment horizontal="center" vertical="center"/>
      <protection locked="0"/>
    </xf>
    <xf numFmtId="4" fontId="2" fillId="7" borderId="11" xfId="1" applyNumberFormat="1" applyFont="1" applyFill="1" applyBorder="1" applyAlignment="1" applyProtection="1">
      <alignment horizontal="center" vertical="center"/>
      <protection locked="0"/>
    </xf>
    <xf numFmtId="164" fontId="2" fillId="7" borderId="11" xfId="0" applyNumberFormat="1" applyFont="1" applyFill="1" applyBorder="1" applyAlignment="1" applyProtection="1">
      <alignment horizontal="center" vertical="center"/>
      <protection locked="0"/>
    </xf>
    <xf numFmtId="164" fontId="2" fillId="7" borderId="4" xfId="0" applyNumberFormat="1" applyFont="1" applyFill="1" applyBorder="1" applyAlignment="1" applyProtection="1">
      <alignment horizontal="center" vertical="center"/>
      <protection locked="0"/>
    </xf>
    <xf numFmtId="4" fontId="12" fillId="0" borderId="19" xfId="1" applyNumberFormat="1" applyFont="1" applyFill="1" applyBorder="1" applyAlignment="1" applyProtection="1">
      <alignment horizontal="center" vertical="center"/>
    </xf>
    <xf numFmtId="4" fontId="4" fillId="0" borderId="0" xfId="1" applyNumberFormat="1" applyFont="1" applyBorder="1" applyAlignment="1">
      <alignment horizontal="center" vertical="center" wrapText="1"/>
    </xf>
    <xf numFmtId="4" fontId="5" fillId="0" borderId="0" xfId="1" applyNumberFormat="1" applyFont="1" applyBorder="1" applyAlignment="1">
      <alignment horizontal="center" vertical="center" wrapText="1"/>
    </xf>
    <xf numFmtId="0" fontId="17" fillId="0" borderId="41" xfId="0" applyFont="1" applyBorder="1" applyAlignment="1">
      <alignment vertical="center" wrapText="1"/>
    </xf>
    <xf numFmtId="0" fontId="17" fillId="0" borderId="0" xfId="0" applyFont="1" applyAlignment="1">
      <alignment vertical="center"/>
    </xf>
    <xf numFmtId="0" fontId="17" fillId="0" borderId="0" xfId="0" applyFont="1" applyAlignment="1">
      <alignment vertical="center" wrapText="1"/>
    </xf>
    <xf numFmtId="0" fontId="12" fillId="6" borderId="42" xfId="1" applyFont="1" applyFill="1" applyBorder="1" applyAlignment="1">
      <alignment horizontal="left" vertical="center" wrapText="1"/>
    </xf>
    <xf numFmtId="0" fontId="12" fillId="6" borderId="43" xfId="1" applyFont="1" applyFill="1" applyBorder="1" applyAlignment="1">
      <alignment horizontal="left" vertical="center" wrapText="1"/>
    </xf>
    <xf numFmtId="0" fontId="12" fillId="6" borderId="4" xfId="1" applyFont="1" applyFill="1" applyBorder="1" applyAlignment="1">
      <alignment horizontal="left" vertical="center" wrapText="1"/>
    </xf>
    <xf numFmtId="4" fontId="12" fillId="6" borderId="9" xfId="1" applyNumberFormat="1" applyFont="1" applyFill="1" applyBorder="1" applyAlignment="1" applyProtection="1">
      <alignment horizontal="center" vertical="center"/>
    </xf>
    <xf numFmtId="0" fontId="15" fillId="6" borderId="16" xfId="1" applyFont="1" applyFill="1" applyBorder="1" applyAlignment="1" applyProtection="1">
      <alignment horizontal="right" vertical="center"/>
      <protection locked="0"/>
    </xf>
    <xf numFmtId="0" fontId="15" fillId="6" borderId="11" xfId="1" applyFont="1" applyFill="1" applyBorder="1" applyAlignment="1" applyProtection="1">
      <alignment horizontal="right" vertical="center" wrapText="1"/>
      <protection locked="0"/>
    </xf>
    <xf numFmtId="44" fontId="2" fillId="8" borderId="4" xfId="10" applyFont="1" applyFill="1" applyBorder="1" applyAlignment="1" applyProtection="1">
      <alignment horizontal="center" vertical="center"/>
      <protection locked="0"/>
    </xf>
    <xf numFmtId="164" fontId="15" fillId="6" borderId="11" xfId="0" applyNumberFormat="1" applyFont="1" applyFill="1" applyBorder="1" applyAlignment="1" applyProtection="1">
      <alignment horizontal="center" vertical="center"/>
      <protection locked="0"/>
    </xf>
    <xf numFmtId="44" fontId="7" fillId="6" borderId="19" xfId="1" applyNumberFormat="1" applyFont="1" applyFill="1" applyBorder="1" applyAlignment="1" applyProtection="1">
      <alignment horizontal="center" vertical="center"/>
      <protection locked="0"/>
    </xf>
    <xf numFmtId="4" fontId="15" fillId="6" borderId="19" xfId="1" applyNumberFormat="1" applyFont="1" applyFill="1" applyBorder="1" applyAlignment="1" applyProtection="1">
      <alignment horizontal="center" vertical="center"/>
      <protection locked="0"/>
    </xf>
    <xf numFmtId="4" fontId="15" fillId="6" borderId="19" xfId="0" applyNumberFormat="1" applyFont="1" applyFill="1" applyBorder="1" applyAlignment="1" applyProtection="1">
      <alignment horizontal="center" vertical="center"/>
      <protection locked="0"/>
    </xf>
    <xf numFmtId="0" fontId="5" fillId="2" borderId="0" xfId="1" applyFont="1" applyFill="1" applyBorder="1" applyAlignment="1">
      <alignment horizontal="center" vertical="center" wrapText="1"/>
    </xf>
    <xf numFmtId="14" fontId="7" fillId="0" borderId="0" xfId="1" applyNumberFormat="1" applyFont="1" applyBorder="1" applyAlignment="1">
      <alignment horizontal="left" vertical="center"/>
    </xf>
    <xf numFmtId="0" fontId="7" fillId="0" borderId="17" xfId="1" applyFont="1" applyFill="1" applyBorder="1" applyAlignment="1" applyProtection="1">
      <alignment horizontal="left" vertical="center"/>
      <protection locked="0"/>
    </xf>
    <xf numFmtId="4" fontId="2" fillId="6" borderId="10" xfId="1" applyNumberFormat="1" applyFont="1" applyFill="1" applyBorder="1" applyAlignment="1" applyProtection="1">
      <alignment horizontal="center" vertical="center"/>
      <protection locked="0"/>
    </xf>
    <xf numFmtId="4" fontId="2" fillId="0" borderId="17" xfId="1" applyNumberFormat="1" applyFont="1" applyFill="1" applyBorder="1" applyAlignment="1" applyProtection="1">
      <alignment horizontal="center" vertical="center"/>
      <protection locked="0"/>
    </xf>
    <xf numFmtId="164" fontId="2" fillId="0" borderId="10" xfId="0" applyNumberFormat="1" applyFont="1" applyFill="1" applyBorder="1" applyAlignment="1" applyProtection="1">
      <alignment horizontal="center" vertical="center"/>
      <protection locked="0"/>
    </xf>
    <xf numFmtId="44" fontId="2" fillId="8" borderId="11" xfId="10" applyFont="1" applyFill="1" applyBorder="1" applyAlignment="1" applyProtection="1">
      <alignment horizontal="center" vertical="center"/>
      <protection locked="0"/>
    </xf>
    <xf numFmtId="4" fontId="2" fillId="9" borderId="11" xfId="1" applyNumberFormat="1" applyFont="1" applyFill="1" applyBorder="1" applyAlignment="1" applyProtection="1">
      <alignment horizontal="center" vertical="center"/>
      <protection locked="0"/>
    </xf>
    <xf numFmtId="0" fontId="2" fillId="6" borderId="0" xfId="1" applyFont="1" applyFill="1" applyBorder="1" applyAlignment="1" applyProtection="1">
      <alignment horizontal="center" vertical="center"/>
    </xf>
    <xf numFmtId="0" fontId="2" fillId="6" borderId="0" xfId="1" applyFont="1" applyFill="1" applyBorder="1" applyAlignment="1">
      <alignment horizontal="left" vertical="center" wrapText="1"/>
    </xf>
    <xf numFmtId="4" fontId="7" fillId="6" borderId="19" xfId="1" applyNumberFormat="1" applyFont="1" applyFill="1" applyBorder="1" applyAlignment="1" applyProtection="1">
      <alignment horizontal="center" vertical="center"/>
      <protection locked="0"/>
    </xf>
    <xf numFmtId="4" fontId="7" fillId="6" borderId="11" xfId="1" applyNumberFormat="1" applyFont="1" applyFill="1" applyBorder="1" applyAlignment="1" applyProtection="1">
      <alignment horizontal="center" vertical="center"/>
      <protection locked="0"/>
    </xf>
    <xf numFmtId="4" fontId="4" fillId="0" borderId="0" xfId="1" applyNumberFormat="1" applyFont="1" applyBorder="1" applyAlignment="1">
      <alignment horizontal="center" vertical="center" wrapText="1"/>
    </xf>
    <xf numFmtId="4" fontId="5" fillId="0" borderId="0" xfId="1" applyNumberFormat="1" applyFont="1" applyBorder="1" applyAlignment="1">
      <alignment horizontal="center" vertical="center"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15" fillId="6" borderId="1" xfId="1" applyFont="1" applyFill="1" applyBorder="1" applyAlignment="1" applyProtection="1">
      <alignment horizontal="right" vertical="center" wrapText="1"/>
      <protection locked="0"/>
    </xf>
    <xf numFmtId="0" fontId="15" fillId="6" borderId="44" xfId="1" applyFont="1" applyFill="1" applyBorder="1" applyAlignment="1" applyProtection="1">
      <alignment horizontal="right" vertical="center" wrapText="1"/>
      <protection locked="0"/>
    </xf>
    <xf numFmtId="0" fontId="15" fillId="6" borderId="45" xfId="1" applyFont="1" applyFill="1" applyBorder="1" applyAlignment="1" applyProtection="1">
      <alignment horizontal="right" vertical="center" wrapText="1"/>
      <protection locked="0"/>
    </xf>
    <xf numFmtId="0" fontId="15" fillId="6" borderId="46" xfId="1" applyFont="1" applyFill="1" applyBorder="1" applyAlignment="1" applyProtection="1">
      <alignment horizontal="right" vertical="center" wrapText="1"/>
      <protection locked="0"/>
    </xf>
    <xf numFmtId="0" fontId="15" fillId="6" borderId="47" xfId="1" applyFont="1" applyFill="1" applyBorder="1" applyAlignment="1" applyProtection="1">
      <alignment horizontal="right" vertical="center" wrapText="1"/>
      <protection locked="0"/>
    </xf>
    <xf numFmtId="0" fontId="15" fillId="6" borderId="48" xfId="1" applyFont="1" applyFill="1" applyBorder="1" applyAlignment="1" applyProtection="1">
      <alignment horizontal="right" vertical="center" wrapText="1"/>
      <protection locked="0"/>
    </xf>
    <xf numFmtId="0" fontId="7" fillId="0" borderId="25" xfId="1" applyFont="1" applyBorder="1" applyAlignment="1">
      <alignment horizontal="left" vertical="center"/>
    </xf>
    <xf numFmtId="0" fontId="7" fillId="0" borderId="6" xfId="1" applyFont="1" applyBorder="1" applyAlignment="1">
      <alignment horizontal="left" vertical="center"/>
    </xf>
    <xf numFmtId="0" fontId="7" fillId="0" borderId="31" xfId="1" applyFont="1" applyBorder="1" applyAlignment="1">
      <alignment horizontal="left" vertical="center"/>
    </xf>
    <xf numFmtId="0" fontId="15" fillId="5" borderId="1" xfId="4" applyFont="1" applyFill="1" applyBorder="1" applyAlignment="1">
      <alignment horizontal="center" vertical="center"/>
    </xf>
    <xf numFmtId="0" fontId="15" fillId="5" borderId="2" xfId="4" applyFont="1" applyFill="1" applyBorder="1" applyAlignment="1">
      <alignment horizontal="center" vertical="center"/>
    </xf>
    <xf numFmtId="0" fontId="15" fillId="5" borderId="1" xfId="4" applyFont="1" applyFill="1" applyBorder="1" applyAlignment="1">
      <alignment horizontal="center" vertical="center" wrapText="1"/>
    </xf>
    <xf numFmtId="0" fontId="15" fillId="5" borderId="2" xfId="4" applyFont="1" applyFill="1" applyBorder="1" applyAlignment="1">
      <alignment horizontal="center" vertical="center" wrapText="1"/>
    </xf>
    <xf numFmtId="0" fontId="15" fillId="5" borderId="10" xfId="1" applyFont="1" applyFill="1" applyBorder="1" applyAlignment="1">
      <alignment horizontal="center" vertical="center"/>
    </xf>
    <xf numFmtId="0" fontId="15" fillId="5" borderId="0" xfId="1" applyFont="1" applyFill="1" applyBorder="1" applyAlignment="1">
      <alignment horizontal="center" vertical="center"/>
    </xf>
    <xf numFmtId="0" fontId="15" fillId="5" borderId="13" xfId="1" applyFont="1" applyFill="1" applyBorder="1" applyAlignment="1">
      <alignment horizontal="center" vertical="center"/>
    </xf>
    <xf numFmtId="0" fontId="15" fillId="5" borderId="6" xfId="1" applyFont="1" applyFill="1" applyBorder="1" applyAlignment="1">
      <alignment horizontal="center" vertical="center"/>
    </xf>
    <xf numFmtId="0" fontId="15" fillId="6" borderId="49" xfId="1" applyFont="1" applyFill="1" applyBorder="1" applyAlignment="1" applyProtection="1">
      <alignment horizontal="right" vertical="center" wrapText="1"/>
      <protection locked="0"/>
    </xf>
    <xf numFmtId="4" fontId="7" fillId="5" borderId="39" xfId="1" applyNumberFormat="1" applyFont="1" applyFill="1" applyBorder="1" applyAlignment="1" applyProtection="1">
      <alignment horizontal="right" vertical="center"/>
      <protection locked="0"/>
    </xf>
    <xf numFmtId="4" fontId="7" fillId="5" borderId="18" xfId="1" applyNumberFormat="1" applyFont="1" applyFill="1" applyBorder="1" applyAlignment="1" applyProtection="1">
      <alignment horizontal="right" vertical="center"/>
      <protection locked="0"/>
    </xf>
    <xf numFmtId="4" fontId="2" fillId="0" borderId="21" xfId="1" applyNumberFormat="1" applyFont="1" applyBorder="1" applyAlignment="1">
      <alignment horizontal="right"/>
    </xf>
    <xf numFmtId="0" fontId="4" fillId="2" borderId="22"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26" xfId="1" applyFont="1" applyFill="1" applyBorder="1" applyAlignment="1">
      <alignment horizontal="center" vertical="center"/>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7" fillId="2" borderId="1" xfId="4" applyFont="1" applyFill="1" applyBorder="1" applyAlignment="1">
      <alignment horizontal="center" vertical="center"/>
    </xf>
    <xf numFmtId="0" fontId="7" fillId="2" borderId="2" xfId="4" applyFont="1" applyFill="1" applyBorder="1" applyAlignment="1">
      <alignment horizontal="center" vertical="center"/>
    </xf>
  </cellXfs>
  <cellStyles count="11">
    <cellStyle name="Hiperlink" xfId="6" builtinId="8" hidden="1"/>
    <cellStyle name="Hiperlink" xfId="8" builtinId="8" hidden="1"/>
    <cellStyle name="Hiperlink Visitado" xfId="7" builtinId="9" hidden="1"/>
    <cellStyle name="Hiperlink Visitado" xfId="9" builtinId="9" hidden="1"/>
    <cellStyle name="Moeda" xfId="10" builtinId="4"/>
    <cellStyle name="Normal" xfId="0" builtinId="0"/>
    <cellStyle name="Normal 2 2 2 2" xfId="1" xr:uid="{00000000-0005-0000-0000-000005000000}"/>
    <cellStyle name="Normal 2 2 2 2 2" xfId="5" xr:uid="{00000000-0005-0000-0000-000006000000}"/>
    <cellStyle name="Normal 2 5 2 2" xfId="2" xr:uid="{00000000-0005-0000-0000-000007000000}"/>
    <cellStyle name="Normal_NET-HBCRS-MQ_ARQ-B" xfId="4" xr:uid="{00000000-0005-0000-0000-000008000000}"/>
    <cellStyle name="Vírgula 3 2" xfId="3" xr:uid="{00000000-0005-0000-0000-00000900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K47"/>
  <sheetViews>
    <sheetView topLeftCell="A19" zoomScale="86" zoomScaleNormal="86" workbookViewId="0"/>
  </sheetViews>
  <sheetFormatPr defaultColWidth="5.375" defaultRowHeight="15"/>
  <cols>
    <col min="1" max="1" width="7.5" style="2" customWidth="1"/>
    <col min="2" max="2" width="54.375" style="2" customWidth="1"/>
    <col min="3" max="4" width="25.625" style="2" customWidth="1"/>
    <col min="5" max="5" width="28.875" style="2" customWidth="1"/>
    <col min="6" max="6" width="2.5" style="2" customWidth="1"/>
    <col min="7" max="7" width="21.375" style="2" customWidth="1"/>
    <col min="8" max="239" width="9.125" style="2" customWidth="1"/>
    <col min="240" max="240" width="40.875" style="2" customWidth="1"/>
    <col min="241" max="242" width="16.875" style="2" bestFit="1" customWidth="1"/>
    <col min="243" max="243" width="16.5" style="2" customWidth="1"/>
    <col min="244" max="244" width="2.5" style="2" customWidth="1"/>
    <col min="245" max="16384" width="5.375" style="2"/>
  </cols>
  <sheetData>
    <row r="1" spans="1:7">
      <c r="A1" s="1"/>
      <c r="B1" s="1"/>
      <c r="C1" s="1"/>
      <c r="D1" s="1"/>
      <c r="E1" s="1"/>
      <c r="F1" s="1"/>
    </row>
    <row r="2" spans="1:7" ht="20.25">
      <c r="A2" s="254" t="s">
        <v>217</v>
      </c>
      <c r="B2" s="254"/>
      <c r="C2" s="254"/>
      <c r="D2" s="254"/>
      <c r="E2" s="226"/>
      <c r="F2" s="1"/>
    </row>
    <row r="3" spans="1:7" ht="15.75">
      <c r="A3" s="255"/>
      <c r="B3" s="255"/>
      <c r="C3" s="255"/>
      <c r="D3" s="255"/>
      <c r="E3" s="227"/>
      <c r="F3" s="1"/>
    </row>
    <row r="4" spans="1:7" ht="39.950000000000003" customHeight="1">
      <c r="A4" s="256" t="s">
        <v>0</v>
      </c>
      <c r="B4" s="257"/>
      <c r="C4" s="257"/>
      <c r="D4" s="257"/>
      <c r="E4" s="258"/>
      <c r="F4" s="1"/>
    </row>
    <row r="5" spans="1:7" ht="39.950000000000003" customHeight="1">
      <c r="A5" s="3" t="s">
        <v>1</v>
      </c>
      <c r="B5" s="3" t="s">
        <v>2</v>
      </c>
      <c r="C5" s="4" t="s">
        <v>3</v>
      </c>
      <c r="D5" s="4" t="s">
        <v>4</v>
      </c>
      <c r="E5" s="4" t="s">
        <v>495</v>
      </c>
      <c r="F5" s="1"/>
    </row>
    <row r="6" spans="1:7" ht="39.950000000000003" customHeight="1">
      <c r="A6" s="5">
        <v>1</v>
      </c>
      <c r="B6" s="6" t="s">
        <v>320</v>
      </c>
      <c r="C6" s="7">
        <f>Serviços!I71</f>
        <v>0</v>
      </c>
      <c r="D6" s="8">
        <f>C6*A6</f>
        <v>0</v>
      </c>
      <c r="E6" s="8">
        <f>Serviços!J71*A6</f>
        <v>1251725.2278000005</v>
      </c>
      <c r="F6" s="1"/>
      <c r="G6" s="217"/>
    </row>
    <row r="7" spans="1:7" ht="39.950000000000003" customHeight="1">
      <c r="A7" s="5">
        <v>1</v>
      </c>
      <c r="B7" s="6" t="s">
        <v>180</v>
      </c>
      <c r="C7" s="7">
        <f>Serviços!I86</f>
        <v>0</v>
      </c>
      <c r="D7" s="8">
        <f t="shared" ref="D7:D17" si="0">C7*A7</f>
        <v>0</v>
      </c>
      <c r="E7" s="7">
        <f>Serviços!J86*A7</f>
        <v>270653.48950000003</v>
      </c>
      <c r="F7" s="1"/>
    </row>
    <row r="8" spans="1:7" ht="60.95" customHeight="1">
      <c r="A8" s="5">
        <v>1</v>
      </c>
      <c r="B8" s="6" t="s">
        <v>219</v>
      </c>
      <c r="C8" s="7">
        <f>Serviços!I124</f>
        <v>0</v>
      </c>
      <c r="D8" s="8">
        <f t="shared" si="0"/>
        <v>0</v>
      </c>
      <c r="E8" s="7">
        <f>Serviços!J124*A8</f>
        <v>1198371.6412000004</v>
      </c>
      <c r="F8" s="1"/>
      <c r="G8" s="15"/>
    </row>
    <row r="9" spans="1:7" ht="39.950000000000003" customHeight="1">
      <c r="A9" s="5">
        <v>1</v>
      </c>
      <c r="B9" s="6" t="s">
        <v>181</v>
      </c>
      <c r="C9" s="7">
        <f>Serviços!I95</f>
        <v>0</v>
      </c>
      <c r="D9" s="8">
        <f t="shared" si="0"/>
        <v>0</v>
      </c>
      <c r="E9" s="7">
        <f>Serviços!J95*A9</f>
        <v>112323.00125000002</v>
      </c>
      <c r="F9" s="1"/>
    </row>
    <row r="10" spans="1:7" ht="39.950000000000003" customHeight="1">
      <c r="A10" s="5">
        <v>1</v>
      </c>
      <c r="B10" s="6" t="s">
        <v>246</v>
      </c>
      <c r="C10" s="7">
        <f>Serviços!I141</f>
        <v>0</v>
      </c>
      <c r="D10" s="8">
        <f t="shared" si="0"/>
        <v>0</v>
      </c>
      <c r="E10" s="7">
        <f>Serviços!J141*A10</f>
        <v>191011.98499999999</v>
      </c>
      <c r="F10" s="1"/>
      <c r="G10" s="15"/>
    </row>
    <row r="11" spans="1:7" ht="39.950000000000003" customHeight="1">
      <c r="A11" s="5">
        <v>1</v>
      </c>
      <c r="B11" s="6" t="s">
        <v>247</v>
      </c>
      <c r="C11" s="7">
        <f>Serviços!I154</f>
        <v>0</v>
      </c>
      <c r="D11" s="8">
        <f t="shared" si="0"/>
        <v>0</v>
      </c>
      <c r="E11" s="7">
        <f>Serviços!J154*A11</f>
        <v>184700.90999999997</v>
      </c>
      <c r="F11" s="1"/>
      <c r="G11" s="15"/>
    </row>
    <row r="12" spans="1:7" ht="66" customHeight="1">
      <c r="A12" s="5">
        <v>1</v>
      </c>
      <c r="B12" s="6" t="s">
        <v>224</v>
      </c>
      <c r="C12" s="7">
        <f>Serviços!I175</f>
        <v>0</v>
      </c>
      <c r="D12" s="8">
        <f t="shared" si="0"/>
        <v>0</v>
      </c>
      <c r="E12" s="7">
        <f>Serviços!J175*A12</f>
        <v>116388.81250000001</v>
      </c>
      <c r="F12" s="1"/>
      <c r="G12" s="15"/>
    </row>
    <row r="13" spans="1:7" ht="39.950000000000003" customHeight="1">
      <c r="A13" s="5">
        <v>1</v>
      </c>
      <c r="B13" s="6" t="s">
        <v>249</v>
      </c>
      <c r="C13" s="7">
        <f>Serviços!I198</f>
        <v>0</v>
      </c>
      <c r="D13" s="8">
        <f t="shared" si="0"/>
        <v>0</v>
      </c>
      <c r="E13" s="7">
        <f>Serviços!J198*A13</f>
        <v>161028.41999999998</v>
      </c>
      <c r="F13" s="1"/>
      <c r="G13" s="15"/>
    </row>
    <row r="14" spans="1:7" ht="39.950000000000003" customHeight="1">
      <c r="A14" s="5">
        <v>1</v>
      </c>
      <c r="B14" s="6" t="s">
        <v>218</v>
      </c>
      <c r="C14" s="7">
        <f>Serviços!I218</f>
        <v>0</v>
      </c>
      <c r="D14" s="8">
        <f t="shared" si="0"/>
        <v>0</v>
      </c>
      <c r="E14" s="7">
        <f>Serviços!J218*A14</f>
        <v>93889.97</v>
      </c>
      <c r="F14" s="1"/>
      <c r="G14" s="15"/>
    </row>
    <row r="15" spans="1:7" ht="39.950000000000003" customHeight="1">
      <c r="A15" s="5">
        <v>1</v>
      </c>
      <c r="B15" s="6" t="s">
        <v>131</v>
      </c>
      <c r="C15" s="7">
        <f>Serviços!I205</f>
        <v>0</v>
      </c>
      <c r="D15" s="8">
        <f t="shared" si="0"/>
        <v>0</v>
      </c>
      <c r="E15" s="7">
        <f>Serviços!J205*A15</f>
        <v>298703.11</v>
      </c>
      <c r="F15" s="1"/>
      <c r="G15" s="15"/>
    </row>
    <row r="16" spans="1:7" ht="39.950000000000003" customHeight="1">
      <c r="A16" s="5">
        <v>1</v>
      </c>
      <c r="B16" s="6" t="s">
        <v>220</v>
      </c>
      <c r="C16" s="7">
        <f>Serviços!I211</f>
        <v>0</v>
      </c>
      <c r="D16" s="8">
        <f t="shared" si="0"/>
        <v>0</v>
      </c>
      <c r="E16" s="7">
        <f>Serviços!J211*A16</f>
        <v>331508.11349999998</v>
      </c>
      <c r="F16" s="1"/>
      <c r="G16" s="15"/>
    </row>
    <row r="17" spans="1:7" ht="39.950000000000003" customHeight="1">
      <c r="A17" s="79">
        <v>1</v>
      </c>
      <c r="B17" s="80" t="s">
        <v>321</v>
      </c>
      <c r="C17" s="7">
        <f>Serviços!I214</f>
        <v>0</v>
      </c>
      <c r="D17" s="8">
        <f t="shared" si="0"/>
        <v>0</v>
      </c>
      <c r="E17" s="7">
        <f>Serviços!J214*A17</f>
        <v>337854.27</v>
      </c>
      <c r="F17" s="1"/>
      <c r="G17" s="15"/>
    </row>
    <row r="18" spans="1:7" ht="39.950000000000003" customHeight="1">
      <c r="A18" s="9"/>
      <c r="B18" s="10" t="s">
        <v>5</v>
      </c>
      <c r="C18" s="11"/>
      <c r="D18" s="11">
        <f>D6+D7+D8+D9+D10+D11+D12+D13+D14+D15+D16+D17</f>
        <v>0</v>
      </c>
      <c r="E18" s="11">
        <f>E6+E7+E8+E9+E10+E11+E12+E13+E14+E15+E16+E17</f>
        <v>4548158.9507500008</v>
      </c>
      <c r="F18" s="1"/>
      <c r="G18" s="15"/>
    </row>
    <row r="19" spans="1:7" ht="39.950000000000003" customHeight="1">
      <c r="A19" s="12"/>
      <c r="B19" s="12"/>
      <c r="D19" s="13"/>
      <c r="E19" s="13"/>
      <c r="F19" s="1"/>
    </row>
    <row r="20" spans="1:7" ht="39.950000000000003" customHeight="1">
      <c r="A20" s="256" t="s">
        <v>6</v>
      </c>
      <c r="B20" s="257"/>
      <c r="C20" s="257"/>
      <c r="D20" s="258"/>
      <c r="E20" s="242"/>
      <c r="F20" s="1"/>
    </row>
    <row r="21" spans="1:7" ht="39.950000000000003" customHeight="1">
      <c r="A21" s="3" t="s">
        <v>1</v>
      </c>
      <c r="B21" s="3" t="s">
        <v>2</v>
      </c>
      <c r="C21" s="4" t="s">
        <v>3</v>
      </c>
      <c r="D21" s="4" t="s">
        <v>4</v>
      </c>
      <c r="E21" s="4" t="s">
        <v>4</v>
      </c>
      <c r="F21" s="1"/>
    </row>
    <row r="22" spans="1:7" ht="39.950000000000003" customHeight="1">
      <c r="A22" s="5">
        <v>1</v>
      </c>
      <c r="B22" s="6" t="s">
        <v>221</v>
      </c>
      <c r="C22" s="7">
        <f>'Materiais e equipamentos'!I23</f>
        <v>0</v>
      </c>
      <c r="D22" s="8">
        <f>C22*A22</f>
        <v>0</v>
      </c>
      <c r="E22" s="7">
        <f>'Materiais e equipamentos'!J23*A22</f>
        <v>903572.76</v>
      </c>
      <c r="F22" s="1"/>
    </row>
    <row r="23" spans="1:7" ht="39.950000000000003" customHeight="1">
      <c r="A23" s="5">
        <v>1</v>
      </c>
      <c r="B23" s="6" t="s">
        <v>184</v>
      </c>
      <c r="C23" s="7">
        <f>'Materiais e equipamentos'!I44</f>
        <v>0</v>
      </c>
      <c r="D23" s="8">
        <f t="shared" ref="D23:D31" si="1">C23*A23</f>
        <v>0</v>
      </c>
      <c r="E23" s="7">
        <f>'Materiais e equipamentos'!J44*A23</f>
        <v>1069524.97</v>
      </c>
      <c r="F23" s="1"/>
    </row>
    <row r="24" spans="1:7" ht="39.950000000000003" customHeight="1">
      <c r="A24" s="5">
        <v>1</v>
      </c>
      <c r="B24" s="6" t="s">
        <v>7</v>
      </c>
      <c r="C24" s="7">
        <f>'Materiais e equipamentos'!I63</f>
        <v>0</v>
      </c>
      <c r="D24" s="8">
        <f t="shared" si="1"/>
        <v>0</v>
      </c>
      <c r="E24" s="7">
        <f>'Materiais e equipamentos'!J63*A24</f>
        <v>490512.74300000007</v>
      </c>
      <c r="F24" s="1"/>
    </row>
    <row r="25" spans="1:7" ht="39.950000000000003" customHeight="1">
      <c r="A25" s="5">
        <v>1</v>
      </c>
      <c r="B25" s="6" t="s">
        <v>253</v>
      </c>
      <c r="C25" s="7">
        <f>'Materiais e equipamentos'!I29</f>
        <v>0</v>
      </c>
      <c r="D25" s="8">
        <f t="shared" si="1"/>
        <v>0</v>
      </c>
      <c r="E25" s="7">
        <f>'Materiais e equipamentos'!J29*A25</f>
        <v>658092.18358448625</v>
      </c>
      <c r="F25" s="1"/>
    </row>
    <row r="26" spans="1:7" ht="39.950000000000003" customHeight="1">
      <c r="A26" s="5">
        <v>1</v>
      </c>
      <c r="B26" s="6" t="s">
        <v>244</v>
      </c>
      <c r="C26" s="7">
        <f>'Materiais e equipamentos'!I76</f>
        <v>0</v>
      </c>
      <c r="D26" s="8">
        <f t="shared" si="1"/>
        <v>0</v>
      </c>
      <c r="E26" s="7">
        <f>'Materiais e equipamentos'!J76*A26</f>
        <v>1963854.2950000002</v>
      </c>
      <c r="F26" s="1"/>
    </row>
    <row r="27" spans="1:7" ht="39.950000000000003" customHeight="1">
      <c r="A27" s="5">
        <v>1</v>
      </c>
      <c r="B27" s="6" t="s">
        <v>185</v>
      </c>
      <c r="C27" s="7">
        <f>'Materiais e equipamentos'!I109</f>
        <v>0</v>
      </c>
      <c r="D27" s="8">
        <f t="shared" si="1"/>
        <v>0</v>
      </c>
      <c r="E27" s="7">
        <f>'Materiais e equipamentos'!J109*A27</f>
        <v>629130.35</v>
      </c>
      <c r="F27" s="1"/>
    </row>
    <row r="28" spans="1:7" ht="39.950000000000003" customHeight="1">
      <c r="A28" s="5">
        <v>1</v>
      </c>
      <c r="B28" s="6" t="s">
        <v>222</v>
      </c>
      <c r="C28" s="7">
        <f>'Materiais e equipamentos'!I90</f>
        <v>0</v>
      </c>
      <c r="D28" s="8">
        <f t="shared" si="1"/>
        <v>0</v>
      </c>
      <c r="E28" s="7">
        <f>'Materiais e equipamentos'!J90*A28</f>
        <v>443890.12</v>
      </c>
      <c r="F28" s="1"/>
    </row>
    <row r="29" spans="1:7" ht="48.95" customHeight="1">
      <c r="A29" s="5">
        <v>1</v>
      </c>
      <c r="B29" s="6" t="s">
        <v>223</v>
      </c>
      <c r="C29" s="7">
        <f>'Materiais e equipamentos'!I131</f>
        <v>0</v>
      </c>
      <c r="D29" s="8">
        <f t="shared" si="1"/>
        <v>0</v>
      </c>
      <c r="E29" s="7">
        <f>'Materiais e equipamentos'!J131*A29</f>
        <v>507868.8015</v>
      </c>
      <c r="F29" s="1"/>
    </row>
    <row r="30" spans="1:7" ht="39.950000000000003" customHeight="1">
      <c r="A30" s="5">
        <v>1</v>
      </c>
      <c r="B30" s="6" t="s">
        <v>259</v>
      </c>
      <c r="C30" s="7">
        <f>'Materiais e equipamentos'!I157</f>
        <v>0</v>
      </c>
      <c r="D30" s="8">
        <f t="shared" si="1"/>
        <v>0</v>
      </c>
      <c r="E30" s="7">
        <f>'Materiais e equipamentos'!J157*A30</f>
        <v>1393553.9495299999</v>
      </c>
      <c r="F30" s="1"/>
    </row>
    <row r="31" spans="1:7" ht="39.950000000000003" customHeight="1">
      <c r="A31" s="5">
        <v>1</v>
      </c>
      <c r="B31" s="6" t="s">
        <v>264</v>
      </c>
      <c r="C31" s="7">
        <f>'Materiais e equipamentos'!I160</f>
        <v>0</v>
      </c>
      <c r="D31" s="8">
        <f t="shared" si="1"/>
        <v>0</v>
      </c>
      <c r="E31" s="7">
        <f>'Materiais e equipamentos'!J160*A31</f>
        <v>61187.717500000006</v>
      </c>
      <c r="F31" s="1"/>
    </row>
    <row r="32" spans="1:7" ht="39.950000000000003" customHeight="1">
      <c r="A32" s="9"/>
      <c r="B32" s="10" t="s">
        <v>8</v>
      </c>
      <c r="C32" s="11">
        <f>SUM(C22:C31)</f>
        <v>0</v>
      </c>
      <c r="D32" s="11">
        <f>SUM(D22:D31)</f>
        <v>0</v>
      </c>
      <c r="E32" s="11">
        <f>SUM(E22:E31)</f>
        <v>8121187.8901144862</v>
      </c>
      <c r="F32" s="1"/>
    </row>
    <row r="33" spans="1:245" ht="39.950000000000003" customHeight="1">
      <c r="F33" s="1"/>
    </row>
    <row r="34" spans="1:245" ht="39.950000000000003" customHeight="1">
      <c r="A34" s="259" t="s">
        <v>9</v>
      </c>
      <c r="B34" s="260"/>
      <c r="C34" s="261"/>
      <c r="D34" s="11">
        <f>D18+D32</f>
        <v>0</v>
      </c>
      <c r="E34" s="11">
        <f>E18+E32</f>
        <v>12669346.840864487</v>
      </c>
      <c r="F34" s="1"/>
    </row>
    <row r="35" spans="1:245">
      <c r="F35" s="1"/>
    </row>
    <row r="38" spans="1:245" s="14" customFormat="1" ht="15.7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row>
    <row r="39" spans="1:245">
      <c r="D39" s="15"/>
      <c r="E39" s="15"/>
    </row>
    <row r="40" spans="1:245" ht="15.75">
      <c r="B40"/>
      <c r="D40" s="15"/>
      <c r="E40" s="15"/>
    </row>
    <row r="41" spans="1:245" ht="15.75">
      <c r="B41"/>
      <c r="D41" s="15"/>
      <c r="E41" s="15"/>
    </row>
    <row r="42" spans="1:245" ht="15.75">
      <c r="B42"/>
    </row>
    <row r="43" spans="1:245" ht="15.75">
      <c r="B43"/>
    </row>
    <row r="44" spans="1:245" ht="15.75">
      <c r="B44"/>
    </row>
    <row r="45" spans="1:245" ht="15.75">
      <c r="B45"/>
    </row>
    <row r="46" spans="1:245" ht="15.75">
      <c r="B46"/>
    </row>
    <row r="47" spans="1:245" ht="15.75">
      <c r="B47"/>
    </row>
  </sheetData>
  <mergeCells count="5">
    <mergeCell ref="A2:D2"/>
    <mergeCell ref="A3:D3"/>
    <mergeCell ref="A20:D20"/>
    <mergeCell ref="A34:C34"/>
    <mergeCell ref="A4:E4"/>
  </mergeCells>
  <pageMargins left="0.7" right="0.7" top="0.75" bottom="0.75" header="0.3" footer="0.3"/>
  <pageSetup paperSize="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K220"/>
  <sheetViews>
    <sheetView topLeftCell="A142" zoomScaleNormal="100" workbookViewId="0">
      <selection activeCell="J100" sqref="J100"/>
    </sheetView>
  </sheetViews>
  <sheetFormatPr defaultColWidth="9.125" defaultRowHeight="11.25"/>
  <cols>
    <col min="1" max="1" width="7.125" style="82" customWidth="1"/>
    <col min="2" max="2" width="85.875" style="82" customWidth="1"/>
    <col min="3" max="3" width="9.625" style="82" customWidth="1"/>
    <col min="4" max="4" width="7.625" style="82" customWidth="1"/>
    <col min="5" max="5" width="14.75" style="82" customWidth="1"/>
    <col min="6" max="6" width="13.25" style="82" customWidth="1"/>
    <col min="7" max="7" width="15.875" style="82" customWidth="1"/>
    <col min="8" max="8" width="18.5" style="82" bestFit="1" customWidth="1"/>
    <col min="9" max="9" width="16.375" style="82" bestFit="1" customWidth="1"/>
    <col min="10" max="10" width="22.75" style="82" customWidth="1"/>
    <col min="11" max="16384" width="9.125" style="82"/>
  </cols>
  <sheetData>
    <row r="1" spans="1:193">
      <c r="A1" s="81"/>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c r="CR1" s="81"/>
      <c r="CS1" s="81"/>
      <c r="CT1" s="81"/>
      <c r="CU1" s="81"/>
      <c r="CV1" s="81"/>
      <c r="CW1" s="81"/>
      <c r="CX1" s="81"/>
      <c r="CY1" s="81"/>
      <c r="CZ1" s="81"/>
      <c r="DA1" s="81"/>
      <c r="DB1" s="81"/>
      <c r="DC1" s="81"/>
      <c r="DD1" s="81"/>
      <c r="DE1" s="81"/>
      <c r="DF1" s="81"/>
      <c r="DG1" s="81"/>
      <c r="DH1" s="81"/>
      <c r="DI1" s="81"/>
      <c r="DJ1" s="81"/>
      <c r="DK1" s="81"/>
      <c r="DL1" s="81"/>
      <c r="DM1" s="81"/>
      <c r="DN1" s="81"/>
      <c r="DO1" s="81"/>
      <c r="DP1" s="81"/>
      <c r="DQ1" s="81"/>
      <c r="DR1" s="81"/>
      <c r="DS1" s="81"/>
      <c r="DT1" s="81"/>
      <c r="DU1" s="81"/>
      <c r="DV1" s="81"/>
      <c r="DW1" s="81"/>
      <c r="DX1" s="81"/>
      <c r="DY1" s="81"/>
      <c r="DZ1" s="81"/>
      <c r="EA1" s="81"/>
      <c r="EB1" s="81"/>
      <c r="EC1" s="81"/>
      <c r="ED1" s="81"/>
      <c r="EE1" s="81"/>
      <c r="EF1" s="81"/>
      <c r="EG1" s="81"/>
      <c r="EH1" s="81"/>
      <c r="EI1" s="81"/>
      <c r="EJ1" s="81"/>
      <c r="EK1" s="81"/>
      <c r="EL1" s="81"/>
      <c r="EM1" s="81"/>
      <c r="EN1" s="81"/>
      <c r="EO1" s="81"/>
      <c r="EP1" s="81"/>
      <c r="EQ1" s="81"/>
      <c r="ER1" s="81"/>
      <c r="ES1" s="81"/>
      <c r="ET1" s="81"/>
      <c r="EU1" s="81"/>
      <c r="EV1" s="81"/>
      <c r="EW1" s="81"/>
      <c r="EX1" s="81"/>
      <c r="EY1" s="81"/>
      <c r="EZ1" s="81"/>
      <c r="FA1" s="81"/>
      <c r="FB1" s="81"/>
      <c r="FC1" s="81"/>
      <c r="FD1" s="81"/>
      <c r="FE1" s="81"/>
      <c r="FF1" s="81"/>
      <c r="FG1" s="81"/>
      <c r="FH1" s="81"/>
      <c r="FI1" s="81"/>
      <c r="FJ1" s="81"/>
      <c r="FK1" s="81"/>
      <c r="FL1" s="81"/>
      <c r="FM1" s="81"/>
      <c r="FN1" s="81"/>
      <c r="FO1" s="81"/>
      <c r="FP1" s="81"/>
      <c r="FQ1" s="81"/>
      <c r="FR1" s="81"/>
      <c r="FS1" s="81"/>
      <c r="FT1" s="81"/>
      <c r="FU1" s="81"/>
      <c r="FV1" s="81"/>
      <c r="FW1" s="81"/>
      <c r="FX1" s="81"/>
      <c r="FY1" s="81"/>
      <c r="FZ1" s="81"/>
      <c r="GA1" s="81"/>
      <c r="GB1" s="81"/>
      <c r="GC1" s="81"/>
      <c r="GD1" s="81"/>
      <c r="GE1" s="81"/>
      <c r="GF1" s="81"/>
      <c r="GG1" s="81"/>
      <c r="GH1" s="81"/>
      <c r="GI1" s="81"/>
      <c r="GJ1" s="81"/>
      <c r="GK1" s="81"/>
    </row>
    <row r="2" spans="1:193">
      <c r="A2" s="81"/>
      <c r="B2" s="83"/>
      <c r="C2" s="84"/>
      <c r="D2" s="84"/>
      <c r="E2" s="84"/>
      <c r="F2" s="84"/>
      <c r="G2" s="84"/>
      <c r="H2" s="85"/>
      <c r="I2" s="85"/>
      <c r="J2" s="85"/>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row>
    <row r="3" spans="1:193">
      <c r="A3" s="81"/>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row>
    <row r="4" spans="1:193">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row>
    <row r="5" spans="1:193">
      <c r="A5" s="81"/>
      <c r="B5" s="83"/>
      <c r="C5" s="84"/>
      <c r="D5" s="84"/>
      <c r="E5" s="84"/>
      <c r="F5" s="84"/>
      <c r="G5" s="84"/>
      <c r="H5" s="84"/>
      <c r="I5" s="86"/>
      <c r="J5" s="86"/>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c r="CE5" s="81"/>
      <c r="CF5" s="81"/>
      <c r="CG5" s="81"/>
      <c r="CH5" s="81"/>
      <c r="CI5" s="81"/>
      <c r="CJ5" s="81"/>
      <c r="CK5" s="81"/>
      <c r="CL5" s="81"/>
      <c r="CM5" s="81"/>
      <c r="CN5" s="81"/>
      <c r="CO5" s="81"/>
      <c r="CP5" s="81"/>
      <c r="CQ5" s="81"/>
      <c r="CR5" s="81"/>
      <c r="CS5" s="81"/>
      <c r="CT5" s="81"/>
      <c r="CU5" s="81"/>
      <c r="CV5" s="81"/>
      <c r="CW5" s="81"/>
      <c r="CX5" s="81"/>
      <c r="CY5" s="81"/>
      <c r="CZ5" s="81"/>
      <c r="DA5" s="81"/>
      <c r="DB5" s="81"/>
      <c r="DC5" s="81"/>
      <c r="DD5" s="81"/>
      <c r="DE5" s="81"/>
      <c r="DF5" s="81"/>
      <c r="DG5" s="81"/>
      <c r="DH5" s="81"/>
      <c r="DI5" s="81"/>
      <c r="DJ5" s="81"/>
      <c r="DK5" s="81"/>
      <c r="DL5" s="81"/>
      <c r="DM5" s="81"/>
      <c r="DN5" s="81"/>
      <c r="DO5" s="81"/>
      <c r="DP5" s="81"/>
      <c r="DQ5" s="81"/>
      <c r="DR5" s="81"/>
      <c r="DS5" s="81"/>
      <c r="DT5" s="81"/>
      <c r="DU5" s="81"/>
      <c r="DV5" s="81"/>
      <c r="DW5" s="81"/>
      <c r="DX5" s="81"/>
      <c r="DY5" s="81"/>
      <c r="DZ5" s="81"/>
      <c r="EA5" s="81"/>
      <c r="EB5" s="81"/>
      <c r="EC5" s="81"/>
      <c r="ED5" s="81"/>
      <c r="EE5" s="81"/>
      <c r="EF5" s="81"/>
      <c r="EG5" s="81"/>
      <c r="EH5" s="81"/>
      <c r="EI5" s="81"/>
      <c r="EJ5" s="81"/>
      <c r="EK5" s="81"/>
      <c r="EL5" s="81"/>
      <c r="EM5" s="81"/>
      <c r="EN5" s="81"/>
      <c r="EO5" s="81"/>
      <c r="EP5" s="81"/>
      <c r="EQ5" s="81"/>
      <c r="ER5" s="81"/>
      <c r="ES5" s="81"/>
      <c r="ET5" s="81"/>
      <c r="EU5" s="81"/>
      <c r="EV5" s="81"/>
      <c r="EW5" s="81"/>
      <c r="EX5" s="81"/>
      <c r="EY5" s="81"/>
      <c r="EZ5" s="81"/>
      <c r="FA5" s="81"/>
      <c r="FB5" s="81"/>
      <c r="FC5" s="81"/>
      <c r="FD5" s="81"/>
      <c r="FE5" s="81"/>
      <c r="FF5" s="81"/>
      <c r="FG5" s="81"/>
      <c r="FH5" s="81"/>
      <c r="FI5" s="81"/>
      <c r="FJ5" s="81"/>
      <c r="FK5" s="81"/>
      <c r="FL5" s="81"/>
      <c r="FM5" s="81"/>
      <c r="FN5" s="81"/>
      <c r="FO5" s="81"/>
      <c r="FP5" s="81"/>
      <c r="FQ5" s="81"/>
      <c r="FR5" s="81"/>
      <c r="FS5" s="81"/>
      <c r="FT5" s="81"/>
      <c r="FU5" s="81"/>
      <c r="FV5" s="81"/>
      <c r="FW5" s="81"/>
      <c r="FX5" s="81"/>
      <c r="FY5" s="81"/>
      <c r="FZ5" s="81"/>
      <c r="GA5" s="81"/>
      <c r="GB5" s="81"/>
      <c r="GC5" s="81"/>
      <c r="GD5" s="81"/>
      <c r="GE5" s="81"/>
      <c r="GF5" s="81"/>
      <c r="GG5" s="81"/>
      <c r="GH5" s="81"/>
      <c r="GI5" s="81"/>
      <c r="GJ5" s="81"/>
      <c r="GK5" s="81"/>
    </row>
    <row r="6" spans="1:193" s="88" customFormat="1">
      <c r="A6" s="275" t="s">
        <v>0</v>
      </c>
      <c r="B6" s="276"/>
      <c r="C6" s="276"/>
      <c r="D6" s="276"/>
      <c r="E6" s="276"/>
      <c r="F6" s="276"/>
      <c r="G6" s="276"/>
      <c r="H6" s="276"/>
      <c r="I6" s="276"/>
      <c r="J6" s="276"/>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c r="BT6" s="87"/>
      <c r="BU6" s="87"/>
      <c r="BV6" s="87"/>
      <c r="BW6" s="87"/>
      <c r="BX6" s="87"/>
      <c r="BY6" s="87"/>
      <c r="BZ6" s="87"/>
      <c r="CA6" s="87"/>
      <c r="CB6" s="87"/>
      <c r="CC6" s="87"/>
      <c r="CD6" s="87"/>
      <c r="CE6" s="87"/>
      <c r="CF6" s="87"/>
      <c r="CG6" s="87"/>
      <c r="CH6" s="87"/>
      <c r="CI6" s="87"/>
      <c r="CJ6" s="87"/>
      <c r="CK6" s="87"/>
      <c r="CL6" s="87"/>
      <c r="CM6" s="87"/>
      <c r="CN6" s="87"/>
      <c r="CO6" s="87"/>
      <c r="CP6" s="87"/>
      <c r="CQ6" s="87"/>
      <c r="CR6" s="87"/>
      <c r="CS6" s="87"/>
      <c r="CT6" s="87"/>
      <c r="CU6" s="87"/>
      <c r="CV6" s="87"/>
      <c r="CW6" s="87"/>
      <c r="CX6" s="87"/>
      <c r="CY6" s="87"/>
      <c r="CZ6" s="87"/>
      <c r="DA6" s="87"/>
      <c r="DB6" s="87"/>
      <c r="DC6" s="87"/>
      <c r="DD6" s="87"/>
      <c r="DE6" s="87"/>
      <c r="DF6" s="87"/>
      <c r="DG6" s="87"/>
      <c r="DH6" s="87"/>
      <c r="DI6" s="87"/>
      <c r="DJ6" s="87"/>
      <c r="DK6" s="87"/>
      <c r="DL6" s="87"/>
      <c r="DM6" s="87"/>
      <c r="DN6" s="87"/>
      <c r="DO6" s="87"/>
      <c r="DP6" s="87"/>
      <c r="DQ6" s="87"/>
      <c r="DR6" s="87"/>
      <c r="DS6" s="87"/>
      <c r="DT6" s="87"/>
      <c r="DU6" s="87"/>
      <c r="DV6" s="87"/>
      <c r="DW6" s="87"/>
      <c r="DX6" s="87"/>
      <c r="DY6" s="87"/>
      <c r="DZ6" s="87"/>
      <c r="EA6" s="87"/>
      <c r="EB6" s="87"/>
      <c r="EC6" s="87"/>
      <c r="ED6" s="87"/>
      <c r="EE6" s="87"/>
      <c r="EF6" s="87"/>
      <c r="EG6" s="87"/>
      <c r="EH6" s="87"/>
      <c r="EI6" s="87"/>
      <c r="EJ6" s="87"/>
      <c r="EK6" s="87"/>
      <c r="EL6" s="87"/>
      <c r="EM6" s="87"/>
      <c r="EN6" s="87"/>
      <c r="EO6" s="87"/>
      <c r="EP6" s="87"/>
      <c r="EQ6" s="87"/>
      <c r="ER6" s="87"/>
      <c r="ES6" s="87"/>
      <c r="ET6" s="87"/>
      <c r="EU6" s="87"/>
      <c r="EV6" s="87"/>
      <c r="EW6" s="87"/>
      <c r="EX6" s="87"/>
      <c r="EY6" s="87"/>
      <c r="EZ6" s="87"/>
      <c r="FA6" s="87"/>
      <c r="FB6" s="87"/>
      <c r="FC6" s="87"/>
      <c r="FD6" s="87"/>
      <c r="FE6" s="87"/>
      <c r="FF6" s="87"/>
      <c r="FG6" s="87"/>
      <c r="FH6" s="87"/>
      <c r="FI6" s="87"/>
      <c r="FJ6" s="87"/>
      <c r="FK6" s="87"/>
      <c r="FL6" s="87"/>
      <c r="FM6" s="87"/>
      <c r="FN6" s="87"/>
      <c r="FO6" s="87"/>
      <c r="FP6" s="87"/>
      <c r="FQ6" s="87"/>
      <c r="FR6" s="87"/>
      <c r="FS6" s="87"/>
      <c r="FT6" s="87"/>
      <c r="FU6" s="87"/>
      <c r="FV6" s="87"/>
      <c r="FW6" s="87"/>
      <c r="FX6" s="87"/>
      <c r="FY6" s="87"/>
      <c r="FZ6" s="87"/>
      <c r="GA6" s="87"/>
      <c r="GB6" s="87"/>
      <c r="GC6" s="87"/>
      <c r="GD6" s="87"/>
      <c r="GE6" s="87"/>
      <c r="GF6" s="87"/>
      <c r="GG6" s="87"/>
      <c r="GH6" s="87"/>
      <c r="GI6" s="87"/>
      <c r="GJ6" s="87"/>
      <c r="GK6" s="87"/>
    </row>
    <row r="7" spans="1:193" s="88" customFormat="1">
      <c r="A7" s="277"/>
      <c r="B7" s="278"/>
      <c r="C7" s="278"/>
      <c r="D7" s="278"/>
      <c r="E7" s="278"/>
      <c r="F7" s="278"/>
      <c r="G7" s="278"/>
      <c r="H7" s="278"/>
      <c r="I7" s="278"/>
      <c r="J7" s="278"/>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c r="DA7" s="87"/>
      <c r="DB7" s="87"/>
      <c r="DC7" s="87"/>
      <c r="DD7" s="87"/>
      <c r="DE7" s="87"/>
      <c r="DF7" s="87"/>
      <c r="DG7" s="87"/>
      <c r="DH7" s="87"/>
      <c r="DI7" s="87"/>
      <c r="DJ7" s="87"/>
      <c r="DK7" s="87"/>
      <c r="DL7" s="87"/>
      <c r="DM7" s="87"/>
      <c r="DN7" s="87"/>
      <c r="DO7" s="87"/>
      <c r="DP7" s="87"/>
      <c r="DQ7" s="87"/>
      <c r="DR7" s="87"/>
      <c r="DS7" s="87"/>
      <c r="DT7" s="87"/>
      <c r="DU7" s="87"/>
      <c r="DV7" s="87"/>
      <c r="DW7" s="87"/>
      <c r="DX7" s="87"/>
      <c r="DY7" s="87"/>
      <c r="DZ7" s="87"/>
      <c r="EA7" s="87"/>
      <c r="EB7" s="87"/>
      <c r="EC7" s="87"/>
      <c r="ED7" s="87"/>
      <c r="EE7" s="87"/>
      <c r="EF7" s="87"/>
      <c r="EG7" s="87"/>
      <c r="EH7" s="87"/>
      <c r="EI7" s="87"/>
      <c r="EJ7" s="87"/>
      <c r="EK7" s="87"/>
      <c r="EL7" s="87"/>
      <c r="EM7" s="87"/>
      <c r="EN7" s="87"/>
      <c r="EO7" s="87"/>
      <c r="EP7" s="87"/>
      <c r="EQ7" s="87"/>
      <c r="ER7" s="87"/>
      <c r="ES7" s="87"/>
      <c r="ET7" s="87"/>
      <c r="EU7" s="87"/>
      <c r="EV7" s="87"/>
      <c r="EW7" s="87"/>
      <c r="EX7" s="87"/>
      <c r="EY7" s="87"/>
      <c r="EZ7" s="87"/>
      <c r="FA7" s="87"/>
      <c r="FB7" s="87"/>
      <c r="FC7" s="87"/>
      <c r="FD7" s="87"/>
      <c r="FE7" s="87"/>
      <c r="FF7" s="87"/>
      <c r="FG7" s="87"/>
      <c r="FH7" s="87"/>
      <c r="FI7" s="87"/>
      <c r="FJ7" s="87"/>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row>
    <row r="8" spans="1:193" s="88" customFormat="1" ht="12.75">
      <c r="A8" s="42" t="s">
        <v>10</v>
      </c>
      <c r="B8" s="43" t="s">
        <v>314</v>
      </c>
      <c r="C8" s="43"/>
      <c r="D8" s="43"/>
      <c r="E8" s="43"/>
      <c r="F8" s="43"/>
      <c r="G8" s="44"/>
      <c r="H8" s="89" t="s">
        <v>319</v>
      </c>
      <c r="I8" s="90"/>
      <c r="J8" s="90"/>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1"/>
      <c r="BS8" s="91"/>
      <c r="BT8" s="91"/>
      <c r="BU8" s="91"/>
      <c r="BV8" s="91"/>
      <c r="BW8" s="91"/>
      <c r="BX8" s="91"/>
      <c r="BY8" s="91"/>
      <c r="BZ8" s="91"/>
      <c r="CA8" s="91"/>
      <c r="CB8" s="91"/>
      <c r="CC8" s="91"/>
      <c r="CD8" s="91"/>
      <c r="CE8" s="91"/>
      <c r="CF8" s="91"/>
      <c r="CG8" s="91"/>
      <c r="CH8" s="91"/>
      <c r="CI8" s="91"/>
      <c r="CJ8" s="91"/>
      <c r="CK8" s="91"/>
      <c r="CL8" s="91"/>
      <c r="CM8" s="91"/>
      <c r="CN8" s="91"/>
      <c r="CO8" s="91"/>
      <c r="CP8" s="91"/>
      <c r="CQ8" s="91"/>
      <c r="CR8" s="91"/>
      <c r="CS8" s="91"/>
      <c r="CT8" s="91"/>
      <c r="CU8" s="91"/>
      <c r="CV8" s="91"/>
      <c r="CW8" s="91"/>
      <c r="CX8" s="91"/>
      <c r="CY8" s="91"/>
      <c r="CZ8" s="91"/>
      <c r="DA8" s="91"/>
      <c r="DB8" s="91"/>
      <c r="DC8" s="91"/>
      <c r="DD8" s="91"/>
      <c r="DE8" s="91"/>
      <c r="DF8" s="91"/>
      <c r="DG8" s="91"/>
      <c r="DH8" s="91"/>
      <c r="DI8" s="91"/>
      <c r="DJ8" s="91"/>
      <c r="DK8" s="91"/>
      <c r="DL8" s="91"/>
      <c r="DM8" s="91"/>
      <c r="DN8" s="91"/>
      <c r="DO8" s="91"/>
      <c r="DP8" s="91"/>
      <c r="DQ8" s="91"/>
      <c r="DR8" s="91"/>
      <c r="DS8" s="91"/>
      <c r="DT8" s="91"/>
      <c r="DU8" s="91"/>
      <c r="DV8" s="91"/>
      <c r="DW8" s="91"/>
      <c r="DX8" s="91"/>
      <c r="DY8" s="91"/>
      <c r="DZ8" s="91"/>
      <c r="EA8" s="91"/>
      <c r="EB8" s="91"/>
      <c r="EC8" s="91"/>
      <c r="ED8" s="91"/>
      <c r="EE8" s="91"/>
      <c r="EF8" s="91"/>
      <c r="EG8" s="91"/>
      <c r="EH8" s="91"/>
      <c r="EI8" s="91"/>
      <c r="EJ8" s="91"/>
      <c r="EK8" s="91"/>
      <c r="EL8" s="91"/>
      <c r="EM8" s="91"/>
      <c r="EN8" s="91"/>
      <c r="EO8" s="91"/>
      <c r="EP8" s="91"/>
      <c r="EQ8" s="91"/>
      <c r="ER8" s="91"/>
      <c r="ES8" s="91"/>
      <c r="ET8" s="91"/>
      <c r="EU8" s="91"/>
      <c r="EV8" s="91"/>
      <c r="EW8" s="91"/>
      <c r="EX8" s="91"/>
      <c r="EY8" s="91"/>
      <c r="EZ8" s="91"/>
      <c r="FA8" s="91"/>
      <c r="FB8" s="91"/>
      <c r="FC8" s="91"/>
      <c r="FD8" s="91"/>
      <c r="FE8" s="91"/>
      <c r="FF8" s="91"/>
      <c r="FG8" s="91"/>
      <c r="FH8" s="91"/>
      <c r="FI8" s="91"/>
      <c r="FJ8" s="91"/>
      <c r="FK8" s="91"/>
      <c r="FL8" s="91"/>
      <c r="FM8" s="91"/>
      <c r="FN8" s="91"/>
      <c r="FO8" s="91"/>
      <c r="FP8" s="91"/>
      <c r="FQ8" s="91"/>
      <c r="FR8" s="91"/>
      <c r="FS8" s="91"/>
      <c r="FT8" s="91"/>
      <c r="FU8" s="91"/>
      <c r="FV8" s="91"/>
      <c r="FW8" s="91"/>
      <c r="FX8" s="91"/>
      <c r="FY8" s="91"/>
      <c r="FZ8" s="91"/>
      <c r="GA8" s="91"/>
      <c r="GB8" s="91"/>
      <c r="GC8" s="91"/>
      <c r="GD8" s="91"/>
      <c r="GE8" s="91"/>
      <c r="GF8" s="91"/>
      <c r="GG8" s="91"/>
      <c r="GH8" s="91"/>
      <c r="GI8" s="91"/>
      <c r="GJ8" s="91"/>
      <c r="GK8" s="91"/>
    </row>
    <row r="9" spans="1:193" s="88" customFormat="1" ht="12.75">
      <c r="A9" s="268" t="s">
        <v>483</v>
      </c>
      <c r="B9" s="269"/>
      <c r="C9" s="269"/>
      <c r="D9" s="269"/>
      <c r="E9" s="269"/>
      <c r="F9" s="269"/>
      <c r="G9" s="270"/>
      <c r="H9" s="89" t="s">
        <v>482</v>
      </c>
      <c r="I9" s="92"/>
      <c r="J9" s="92"/>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c r="BA9" s="91"/>
      <c r="BB9" s="91"/>
      <c r="BC9" s="91"/>
      <c r="BD9" s="91"/>
      <c r="BE9" s="91"/>
      <c r="BF9" s="91"/>
      <c r="BG9" s="91"/>
      <c r="BH9" s="91"/>
      <c r="BI9" s="91"/>
      <c r="BJ9" s="91"/>
      <c r="BK9" s="91"/>
      <c r="BL9" s="91"/>
      <c r="BM9" s="91"/>
      <c r="BN9" s="91"/>
      <c r="BO9" s="91"/>
      <c r="BP9" s="91"/>
      <c r="BQ9" s="91"/>
      <c r="BR9" s="91"/>
      <c r="BS9" s="91"/>
      <c r="BT9" s="91"/>
      <c r="BU9" s="91"/>
      <c r="BV9" s="91"/>
      <c r="BW9" s="91"/>
      <c r="BX9" s="91"/>
      <c r="BY9" s="91"/>
      <c r="BZ9" s="91"/>
      <c r="CA9" s="91"/>
      <c r="CB9" s="91"/>
      <c r="CC9" s="91"/>
      <c r="CD9" s="91"/>
      <c r="CE9" s="91"/>
      <c r="CF9" s="91"/>
      <c r="CG9" s="91"/>
      <c r="CH9" s="91"/>
      <c r="CI9" s="91"/>
      <c r="CJ9" s="91"/>
      <c r="CK9" s="91"/>
      <c r="CL9" s="91"/>
      <c r="CM9" s="91"/>
      <c r="CN9" s="91"/>
      <c r="CO9" s="91"/>
      <c r="CP9" s="91"/>
      <c r="CQ9" s="91"/>
      <c r="CR9" s="91"/>
      <c r="CS9" s="91"/>
      <c r="CT9" s="91"/>
      <c r="CU9" s="91"/>
      <c r="CV9" s="91"/>
      <c r="CW9" s="91"/>
      <c r="CX9" s="91"/>
      <c r="CY9" s="91"/>
      <c r="CZ9" s="91"/>
      <c r="DA9" s="91"/>
      <c r="DB9" s="91"/>
      <c r="DC9" s="91"/>
      <c r="DD9" s="91"/>
      <c r="DE9" s="91"/>
      <c r="DF9" s="91"/>
      <c r="DG9" s="91"/>
      <c r="DH9" s="91"/>
      <c r="DI9" s="91"/>
      <c r="DJ9" s="91"/>
      <c r="DK9" s="91"/>
      <c r="DL9" s="91"/>
      <c r="DM9" s="91"/>
      <c r="DN9" s="91"/>
      <c r="DO9" s="91"/>
      <c r="DP9" s="91"/>
      <c r="DQ9" s="91"/>
      <c r="DR9" s="91"/>
      <c r="DS9" s="91"/>
      <c r="DT9" s="91"/>
      <c r="DU9" s="91"/>
      <c r="DV9" s="91"/>
      <c r="DW9" s="91"/>
      <c r="DX9" s="91"/>
      <c r="DY9" s="91"/>
      <c r="DZ9" s="91"/>
      <c r="EA9" s="91"/>
      <c r="EB9" s="91"/>
      <c r="EC9" s="91"/>
      <c r="ED9" s="91"/>
      <c r="EE9" s="91"/>
      <c r="EF9" s="91"/>
      <c r="EG9" s="91"/>
      <c r="EH9" s="91"/>
      <c r="EI9" s="91"/>
      <c r="EJ9" s="91"/>
      <c r="EK9" s="91"/>
      <c r="EL9" s="91"/>
      <c r="EM9" s="91"/>
      <c r="EN9" s="91"/>
      <c r="EO9" s="91"/>
      <c r="EP9" s="91"/>
      <c r="EQ9" s="91"/>
      <c r="ER9" s="91"/>
      <c r="ES9" s="91"/>
      <c r="ET9" s="91"/>
      <c r="EU9" s="91"/>
      <c r="EV9" s="91"/>
      <c r="EW9" s="91"/>
      <c r="EX9" s="91"/>
      <c r="EY9" s="91"/>
      <c r="EZ9" s="91"/>
      <c r="FA9" s="91"/>
      <c r="FB9" s="91"/>
      <c r="FC9" s="91"/>
      <c r="FD9" s="91"/>
      <c r="FE9" s="91"/>
      <c r="FF9" s="91"/>
      <c r="FG9" s="91"/>
      <c r="FH9" s="91"/>
      <c r="FI9" s="91"/>
      <c r="FJ9" s="91"/>
      <c r="FK9" s="91"/>
      <c r="FL9" s="91"/>
      <c r="FM9" s="91"/>
      <c r="FN9" s="91"/>
      <c r="FO9" s="91"/>
      <c r="FP9" s="91"/>
      <c r="FQ9" s="91"/>
      <c r="FR9" s="91"/>
      <c r="FS9" s="91"/>
      <c r="FT9" s="91"/>
      <c r="FU9" s="91"/>
      <c r="FV9" s="91"/>
      <c r="FW9" s="91"/>
      <c r="FX9" s="91"/>
      <c r="FY9" s="91"/>
      <c r="FZ9" s="91"/>
      <c r="GA9" s="91"/>
      <c r="GB9" s="91"/>
      <c r="GC9" s="91"/>
      <c r="GD9" s="91"/>
      <c r="GE9" s="91"/>
      <c r="GF9" s="91"/>
      <c r="GG9" s="91"/>
      <c r="GH9" s="91"/>
      <c r="GI9" s="91"/>
      <c r="GJ9" s="91"/>
      <c r="GK9" s="91"/>
    </row>
    <row r="10" spans="1:193" s="88" customFormat="1" ht="11.25" customHeight="1">
      <c r="A10" s="93" t="s">
        <v>11</v>
      </c>
      <c r="B10" s="94"/>
      <c r="C10" s="95"/>
      <c r="D10" s="95"/>
      <c r="E10" s="273" t="s">
        <v>91</v>
      </c>
      <c r="F10" s="274"/>
      <c r="G10" s="271" t="s">
        <v>12</v>
      </c>
      <c r="H10" s="272"/>
      <c r="I10" s="96" t="s">
        <v>13</v>
      </c>
      <c r="J10" s="96" t="s">
        <v>492</v>
      </c>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87"/>
      <c r="FK10" s="87"/>
      <c r="FL10" s="87"/>
      <c r="FM10" s="87"/>
      <c r="FN10" s="87"/>
      <c r="FO10" s="87"/>
      <c r="FP10" s="87"/>
      <c r="FQ10" s="87"/>
      <c r="FR10" s="87"/>
      <c r="FS10" s="87"/>
      <c r="FT10" s="87"/>
      <c r="FU10" s="87"/>
      <c r="FV10" s="87"/>
      <c r="FW10" s="87"/>
      <c r="FX10" s="87"/>
      <c r="FY10" s="87"/>
      <c r="FZ10" s="87"/>
      <c r="GA10" s="87"/>
      <c r="GB10" s="87"/>
      <c r="GC10" s="87"/>
      <c r="GD10" s="87"/>
      <c r="GE10" s="87"/>
      <c r="GF10" s="87"/>
      <c r="GG10" s="87"/>
      <c r="GH10" s="87"/>
      <c r="GI10" s="87"/>
      <c r="GJ10" s="87"/>
      <c r="GK10" s="87"/>
    </row>
    <row r="11" spans="1:193" s="88" customFormat="1" ht="11.25" customHeight="1">
      <c r="A11" s="97" t="s">
        <v>14</v>
      </c>
      <c r="B11" s="98" t="s">
        <v>15</v>
      </c>
      <c r="C11" s="99" t="s">
        <v>16</v>
      </c>
      <c r="D11" s="99" t="s">
        <v>17</v>
      </c>
      <c r="E11" s="100" t="s">
        <v>18</v>
      </c>
      <c r="F11" s="101" t="s">
        <v>19</v>
      </c>
      <c r="G11" s="100"/>
      <c r="H11" s="102"/>
      <c r="I11" s="102"/>
      <c r="J11" s="102"/>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c r="ER11" s="103"/>
      <c r="ES11" s="103"/>
      <c r="ET11" s="103"/>
      <c r="EU11" s="103"/>
      <c r="EV11" s="103"/>
      <c r="EW11" s="103"/>
      <c r="EX11" s="103"/>
      <c r="EY11" s="103"/>
      <c r="EZ11" s="103"/>
      <c r="FA11" s="103"/>
      <c r="FB11" s="103"/>
      <c r="FC11" s="103"/>
      <c r="FD11" s="103"/>
      <c r="FE11" s="103"/>
      <c r="FF11" s="103"/>
      <c r="FG11" s="103"/>
      <c r="FH11" s="103"/>
      <c r="FI11" s="103"/>
      <c r="FJ11" s="103"/>
      <c r="FK11" s="103"/>
      <c r="FL11" s="103"/>
      <c r="FM11" s="103"/>
      <c r="FN11" s="103"/>
      <c r="FO11" s="103"/>
      <c r="FP11" s="103"/>
      <c r="FQ11" s="103"/>
      <c r="FR11" s="103"/>
      <c r="FS11" s="103"/>
      <c r="FT11" s="103"/>
      <c r="FU11" s="103"/>
      <c r="FV11" s="103"/>
      <c r="FW11" s="103"/>
      <c r="FX11" s="103"/>
      <c r="FY11" s="103"/>
      <c r="FZ11" s="103"/>
      <c r="GA11" s="103"/>
      <c r="GB11" s="103"/>
      <c r="GC11" s="103"/>
      <c r="GD11" s="103"/>
      <c r="GE11" s="103"/>
      <c r="GF11" s="103"/>
      <c r="GG11" s="103"/>
      <c r="GH11" s="103"/>
      <c r="GI11" s="103"/>
      <c r="GJ11" s="103"/>
      <c r="GK11" s="104"/>
    </row>
    <row r="12" spans="1:193" s="88" customFormat="1" ht="12" thickBot="1">
      <c r="A12" s="105"/>
      <c r="B12" s="106"/>
      <c r="C12" s="107"/>
      <c r="D12" s="107"/>
      <c r="E12" s="108" t="s">
        <v>20</v>
      </c>
      <c r="F12" s="109" t="s">
        <v>21</v>
      </c>
      <c r="G12" s="108" t="s">
        <v>22</v>
      </c>
      <c r="H12" s="108" t="s">
        <v>23</v>
      </c>
      <c r="I12" s="108" t="s">
        <v>24</v>
      </c>
      <c r="J12" s="108" t="s">
        <v>493</v>
      </c>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87"/>
      <c r="DZ12" s="87"/>
      <c r="EA12" s="87"/>
      <c r="EB12" s="87"/>
      <c r="EC12" s="87"/>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c r="FU12" s="87"/>
      <c r="FV12" s="87"/>
      <c r="FW12" s="87"/>
      <c r="FX12" s="87"/>
      <c r="FY12" s="87"/>
      <c r="FZ12" s="87"/>
      <c r="GA12" s="87"/>
      <c r="GB12" s="87"/>
      <c r="GC12" s="87"/>
      <c r="GD12" s="87"/>
      <c r="GE12" s="87"/>
      <c r="GF12" s="87"/>
      <c r="GG12" s="87"/>
      <c r="GH12" s="87"/>
      <c r="GI12" s="87"/>
      <c r="GJ12" s="87"/>
      <c r="GK12" s="87"/>
    </row>
    <row r="13" spans="1:193" s="88" customFormat="1" ht="12" thickBot="1">
      <c r="A13" s="110">
        <v>1</v>
      </c>
      <c r="B13" s="111" t="s">
        <v>322</v>
      </c>
      <c r="C13" s="112"/>
      <c r="D13" s="113"/>
      <c r="E13" s="113"/>
      <c r="F13" s="113"/>
      <c r="G13" s="113"/>
      <c r="H13" s="113"/>
      <c r="I13" s="113"/>
      <c r="J13" s="113"/>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c r="BR13" s="114"/>
      <c r="BS13" s="114"/>
      <c r="BT13" s="114"/>
      <c r="BU13" s="114"/>
      <c r="BV13" s="114"/>
      <c r="BW13" s="114"/>
      <c r="BX13" s="114"/>
      <c r="BY13" s="114"/>
      <c r="BZ13" s="114"/>
      <c r="CA13" s="114"/>
      <c r="CB13" s="114"/>
      <c r="CC13" s="114"/>
      <c r="CD13" s="114"/>
      <c r="CE13" s="114"/>
      <c r="CF13" s="114"/>
      <c r="CG13" s="114"/>
      <c r="CH13" s="114"/>
      <c r="CI13" s="114"/>
      <c r="CJ13" s="114"/>
      <c r="CK13" s="114"/>
      <c r="CL13" s="114"/>
      <c r="CM13" s="114"/>
      <c r="CN13" s="114"/>
      <c r="CO13" s="114"/>
      <c r="CP13" s="114"/>
      <c r="CQ13" s="114"/>
      <c r="CR13" s="114"/>
      <c r="CS13" s="114"/>
      <c r="CT13" s="114"/>
      <c r="CU13" s="114"/>
      <c r="CV13" s="114"/>
      <c r="CW13" s="114"/>
      <c r="CX13" s="114"/>
      <c r="CY13" s="114"/>
      <c r="CZ13" s="114"/>
      <c r="DA13" s="114"/>
      <c r="DB13" s="114"/>
      <c r="DC13" s="114"/>
      <c r="DD13" s="114"/>
      <c r="DE13" s="114"/>
      <c r="DF13" s="114"/>
      <c r="DG13" s="114"/>
      <c r="DH13" s="114"/>
      <c r="DI13" s="114"/>
      <c r="DJ13" s="114"/>
      <c r="DK13" s="114"/>
      <c r="DL13" s="114"/>
      <c r="DM13" s="114"/>
      <c r="DN13" s="114"/>
      <c r="DO13" s="114"/>
      <c r="DP13" s="114"/>
      <c r="DQ13" s="114"/>
      <c r="DR13" s="114"/>
      <c r="DS13" s="114"/>
      <c r="DT13" s="114"/>
      <c r="DU13" s="114"/>
      <c r="DV13" s="114"/>
      <c r="DW13" s="114"/>
      <c r="DX13" s="114"/>
      <c r="DY13" s="114"/>
      <c r="DZ13" s="114"/>
      <c r="EA13" s="114"/>
      <c r="EB13" s="114"/>
      <c r="EC13" s="114"/>
      <c r="ED13" s="114"/>
      <c r="EE13" s="114"/>
      <c r="EF13" s="114"/>
      <c r="EG13" s="114"/>
      <c r="EH13" s="114"/>
      <c r="EI13" s="114"/>
      <c r="EJ13" s="114"/>
      <c r="EK13" s="114"/>
      <c r="EL13" s="114"/>
      <c r="EM13" s="114"/>
      <c r="EN13" s="114"/>
      <c r="EO13" s="114"/>
      <c r="EP13" s="114"/>
      <c r="EQ13" s="114"/>
      <c r="ER13" s="114"/>
      <c r="ES13" s="114"/>
      <c r="ET13" s="114"/>
      <c r="EU13" s="114"/>
      <c r="EV13" s="114"/>
      <c r="EW13" s="114"/>
      <c r="EX13" s="114"/>
      <c r="EY13" s="114"/>
      <c r="EZ13" s="114"/>
      <c r="FA13" s="114"/>
      <c r="FB13" s="114"/>
      <c r="FC13" s="114"/>
      <c r="FD13" s="114"/>
      <c r="FE13" s="114"/>
      <c r="FF13" s="114"/>
      <c r="FG13" s="114"/>
      <c r="FH13" s="114"/>
      <c r="FI13" s="114"/>
      <c r="FJ13" s="114"/>
      <c r="FK13" s="114"/>
      <c r="FL13" s="114"/>
      <c r="FM13" s="114"/>
      <c r="FN13" s="114"/>
      <c r="FO13" s="114"/>
      <c r="FP13" s="114"/>
      <c r="FQ13" s="114"/>
      <c r="FR13" s="114"/>
      <c r="FS13" s="114"/>
      <c r="FT13" s="114"/>
      <c r="FU13" s="114"/>
      <c r="FV13" s="114"/>
      <c r="FW13" s="114"/>
      <c r="FX13" s="114"/>
      <c r="FY13" s="114"/>
      <c r="FZ13" s="114"/>
      <c r="GA13" s="114"/>
      <c r="GB13" s="114"/>
      <c r="GC13" s="114"/>
      <c r="GD13" s="114"/>
      <c r="GE13" s="114"/>
      <c r="GF13" s="114"/>
      <c r="GG13" s="114"/>
      <c r="GH13" s="114"/>
      <c r="GI13" s="114"/>
      <c r="GJ13" s="114"/>
      <c r="GK13" s="114"/>
    </row>
    <row r="14" spans="1:193" s="88" customFormat="1" ht="12" thickBot="1">
      <c r="A14" s="115" t="s">
        <v>25</v>
      </c>
      <c r="B14" s="116" t="s">
        <v>225</v>
      </c>
      <c r="C14" s="116"/>
      <c r="D14" s="116"/>
      <c r="E14" s="116"/>
      <c r="F14" s="116"/>
      <c r="G14" s="117"/>
      <c r="H14" s="117"/>
      <c r="I14" s="117"/>
      <c r="J14" s="117"/>
    </row>
    <row r="15" spans="1:193" s="88" customFormat="1">
      <c r="A15" s="118"/>
      <c r="B15" s="119"/>
      <c r="C15" s="120"/>
      <c r="D15" s="121"/>
      <c r="E15" s="121"/>
      <c r="F15" s="121"/>
      <c r="G15" s="122"/>
      <c r="H15" s="122"/>
      <c r="I15" s="122"/>
      <c r="J15" s="122"/>
    </row>
    <row r="16" spans="1:193" s="88" customFormat="1" ht="12.75">
      <c r="A16" s="150" t="s">
        <v>26</v>
      </c>
      <c r="B16" s="151" t="s">
        <v>338</v>
      </c>
      <c r="C16" s="152">
        <v>6</v>
      </c>
      <c r="D16" s="152" t="s">
        <v>339</v>
      </c>
      <c r="E16" s="152"/>
      <c r="F16" s="152"/>
      <c r="G16" s="153">
        <f>C16*E16</f>
        <v>0</v>
      </c>
      <c r="H16" s="153">
        <f>F16*C16</f>
        <v>0</v>
      </c>
      <c r="I16" s="153">
        <f>H16+G16</f>
        <v>0</v>
      </c>
      <c r="J16" s="237">
        <v>139410.03</v>
      </c>
    </row>
    <row r="17" spans="1:10" s="88" customFormat="1" ht="21" customHeight="1">
      <c r="A17" s="150" t="s">
        <v>227</v>
      </c>
      <c r="B17" s="151" t="s">
        <v>340</v>
      </c>
      <c r="C17" s="152">
        <v>3</v>
      </c>
      <c r="D17" s="152" t="s">
        <v>339</v>
      </c>
      <c r="E17" s="152"/>
      <c r="F17" s="152"/>
      <c r="G17" s="153">
        <f t="shared" ref="G17:G22" si="0">C17*E17</f>
        <v>0</v>
      </c>
      <c r="H17" s="153">
        <f t="shared" ref="H17:H22" si="1">F17*C17</f>
        <v>0</v>
      </c>
      <c r="I17" s="153">
        <f t="shared" ref="I17:I22" si="2">H17+G17</f>
        <v>0</v>
      </c>
      <c r="J17" s="237">
        <v>57561.33</v>
      </c>
    </row>
    <row r="18" spans="1:10" s="88" customFormat="1" ht="24" customHeight="1">
      <c r="A18" s="150" t="s">
        <v>228</v>
      </c>
      <c r="B18" s="151" t="s">
        <v>341</v>
      </c>
      <c r="C18" s="152">
        <v>540</v>
      </c>
      <c r="D18" s="152" t="s">
        <v>229</v>
      </c>
      <c r="E18" s="152"/>
      <c r="F18" s="152"/>
      <c r="G18" s="153">
        <f t="shared" si="0"/>
        <v>0</v>
      </c>
      <c r="H18" s="153">
        <f t="shared" si="1"/>
        <v>0</v>
      </c>
      <c r="I18" s="153">
        <f t="shared" si="2"/>
        <v>0</v>
      </c>
      <c r="J18" s="237">
        <v>48649.950000000012</v>
      </c>
    </row>
    <row r="19" spans="1:10" s="88" customFormat="1" ht="12.75">
      <c r="A19" s="150" t="s">
        <v>230</v>
      </c>
      <c r="B19" s="151" t="s">
        <v>342</v>
      </c>
      <c r="C19" s="152">
        <v>6</v>
      </c>
      <c r="D19" s="152" t="s">
        <v>339</v>
      </c>
      <c r="E19" s="152"/>
      <c r="F19" s="152"/>
      <c r="G19" s="153">
        <f t="shared" si="0"/>
        <v>0</v>
      </c>
      <c r="H19" s="153">
        <f t="shared" si="1"/>
        <v>0</v>
      </c>
      <c r="I19" s="153">
        <f t="shared" si="2"/>
        <v>0</v>
      </c>
      <c r="J19" s="237">
        <v>60536.100000000006</v>
      </c>
    </row>
    <row r="20" spans="1:10" s="88" customFormat="1" ht="12.75">
      <c r="A20" s="150" t="s">
        <v>231</v>
      </c>
      <c r="B20" s="151" t="s">
        <v>335</v>
      </c>
      <c r="C20" s="152">
        <v>6</v>
      </c>
      <c r="D20" s="152" t="s">
        <v>339</v>
      </c>
      <c r="E20" s="152"/>
      <c r="F20" s="152"/>
      <c r="G20" s="153">
        <f t="shared" si="0"/>
        <v>0</v>
      </c>
      <c r="H20" s="153">
        <f t="shared" si="1"/>
        <v>0</v>
      </c>
      <c r="I20" s="153">
        <f t="shared" si="2"/>
        <v>0</v>
      </c>
      <c r="J20" s="237">
        <v>38081.924999999996</v>
      </c>
    </row>
    <row r="21" spans="1:10" s="88" customFormat="1" ht="12.75">
      <c r="A21" s="150" t="s">
        <v>232</v>
      </c>
      <c r="B21" s="151" t="s">
        <v>336</v>
      </c>
      <c r="C21" s="152">
        <v>6</v>
      </c>
      <c r="D21" s="152" t="s">
        <v>339</v>
      </c>
      <c r="E21" s="152"/>
      <c r="F21" s="152"/>
      <c r="G21" s="153">
        <f t="shared" si="0"/>
        <v>0</v>
      </c>
      <c r="H21" s="153">
        <f t="shared" si="1"/>
        <v>0</v>
      </c>
      <c r="I21" s="153">
        <f t="shared" si="2"/>
        <v>0</v>
      </c>
      <c r="J21" s="237">
        <v>26658.705000000002</v>
      </c>
    </row>
    <row r="22" spans="1:10" s="88" customFormat="1" ht="23.25" thickBot="1">
      <c r="A22" s="150" t="s">
        <v>233</v>
      </c>
      <c r="B22" s="151" t="s">
        <v>343</v>
      </c>
      <c r="C22" s="152">
        <v>6</v>
      </c>
      <c r="D22" s="152" t="s">
        <v>339</v>
      </c>
      <c r="E22" s="152"/>
      <c r="F22" s="152"/>
      <c r="G22" s="153">
        <f t="shared" si="0"/>
        <v>0</v>
      </c>
      <c r="H22" s="153">
        <f t="shared" si="1"/>
        <v>0</v>
      </c>
      <c r="I22" s="153">
        <f t="shared" si="2"/>
        <v>0</v>
      </c>
      <c r="J22" s="237">
        <v>60311.100000000006</v>
      </c>
    </row>
    <row r="23" spans="1:10" s="88" customFormat="1" ht="12" thickBot="1">
      <c r="A23" s="156" t="s">
        <v>28</v>
      </c>
      <c r="B23" s="157" t="s">
        <v>323</v>
      </c>
      <c r="C23" s="157"/>
      <c r="D23" s="157"/>
      <c r="E23" s="157"/>
      <c r="F23" s="157"/>
      <c r="G23" s="157"/>
      <c r="H23" s="157"/>
      <c r="I23" s="157"/>
      <c r="J23" s="157"/>
    </row>
    <row r="24" spans="1:10" s="88" customFormat="1">
      <c r="A24" s="150"/>
      <c r="B24" s="151"/>
      <c r="C24" s="154"/>
      <c r="D24" s="158"/>
      <c r="E24" s="158"/>
      <c r="F24" s="158"/>
      <c r="G24" s="153">
        <f t="shared" ref="G24" si="3">C24*E24</f>
        <v>0</v>
      </c>
      <c r="H24" s="153">
        <f t="shared" ref="H24" si="4">F24*C24</f>
        <v>0</v>
      </c>
      <c r="I24" s="159"/>
      <c r="J24" s="159"/>
    </row>
    <row r="25" spans="1:10" s="88" customFormat="1" ht="12.75">
      <c r="A25" s="150" t="s">
        <v>29</v>
      </c>
      <c r="B25" s="151" t="s">
        <v>385</v>
      </c>
      <c r="C25" s="154">
        <v>1</v>
      </c>
      <c r="D25" s="154" t="s">
        <v>234</v>
      </c>
      <c r="E25" s="154"/>
      <c r="F25" s="154"/>
      <c r="G25" s="153">
        <f t="shared" ref="G25:G34" si="5">C25*E25</f>
        <v>0</v>
      </c>
      <c r="H25" s="153">
        <f t="shared" ref="H25:H34" si="6">F25*C25</f>
        <v>0</v>
      </c>
      <c r="I25" s="153">
        <f>G25+H25</f>
        <v>0</v>
      </c>
      <c r="J25" s="237">
        <v>9955.0874999999996</v>
      </c>
    </row>
    <row r="26" spans="1:10" s="88" customFormat="1" ht="22.5">
      <c r="A26" s="150" t="s">
        <v>30</v>
      </c>
      <c r="B26" s="151" t="s">
        <v>386</v>
      </c>
      <c r="C26" s="154">
        <v>1</v>
      </c>
      <c r="D26" s="154" t="s">
        <v>235</v>
      </c>
      <c r="E26" s="154"/>
      <c r="F26" s="154"/>
      <c r="G26" s="153">
        <f t="shared" si="5"/>
        <v>0</v>
      </c>
      <c r="H26" s="153">
        <f t="shared" si="6"/>
        <v>0</v>
      </c>
      <c r="I26" s="153">
        <f t="shared" ref="I26:I32" si="7">G26+H26</f>
        <v>0</v>
      </c>
      <c r="J26" s="237">
        <v>2116.3474999999999</v>
      </c>
    </row>
    <row r="27" spans="1:10" s="88" customFormat="1" ht="12.75">
      <c r="A27" s="150" t="s">
        <v>132</v>
      </c>
      <c r="B27" s="151" t="s">
        <v>387</v>
      </c>
      <c r="C27" s="154">
        <v>6</v>
      </c>
      <c r="D27" s="154" t="s">
        <v>234</v>
      </c>
      <c r="E27" s="154"/>
      <c r="F27" s="154"/>
      <c r="G27" s="153">
        <f t="shared" si="5"/>
        <v>0</v>
      </c>
      <c r="H27" s="153">
        <f t="shared" si="6"/>
        <v>0</v>
      </c>
      <c r="I27" s="153">
        <f t="shared" si="7"/>
        <v>0</v>
      </c>
      <c r="J27" s="237">
        <v>8855.4840000000004</v>
      </c>
    </row>
    <row r="28" spans="1:10" s="88" customFormat="1" ht="12.75">
      <c r="A28" s="150" t="s">
        <v>133</v>
      </c>
      <c r="B28" s="151" t="s">
        <v>326</v>
      </c>
      <c r="C28" s="154">
        <v>6</v>
      </c>
      <c r="D28" s="154" t="s">
        <v>339</v>
      </c>
      <c r="E28" s="154"/>
      <c r="F28" s="154"/>
      <c r="G28" s="153">
        <f t="shared" si="5"/>
        <v>0</v>
      </c>
      <c r="H28" s="153">
        <f t="shared" si="6"/>
        <v>0</v>
      </c>
      <c r="I28" s="153">
        <f t="shared" si="7"/>
        <v>0</v>
      </c>
      <c r="J28" s="237">
        <v>3050.1749999999997</v>
      </c>
    </row>
    <row r="29" spans="1:10" s="88" customFormat="1" ht="24" customHeight="1">
      <c r="A29" s="150" t="s">
        <v>134</v>
      </c>
      <c r="B29" s="151" t="s">
        <v>344</v>
      </c>
      <c r="C29" s="154">
        <v>300</v>
      </c>
      <c r="D29" s="154" t="s">
        <v>108</v>
      </c>
      <c r="E29" s="154"/>
      <c r="F29" s="154"/>
      <c r="G29" s="153">
        <f t="shared" si="5"/>
        <v>0</v>
      </c>
      <c r="H29" s="153">
        <f t="shared" si="6"/>
        <v>0</v>
      </c>
      <c r="I29" s="153">
        <f t="shared" si="7"/>
        <v>0</v>
      </c>
      <c r="J29" s="237">
        <v>13803</v>
      </c>
    </row>
    <row r="30" spans="1:10" s="88" customFormat="1" ht="22.5">
      <c r="A30" s="150" t="s">
        <v>236</v>
      </c>
      <c r="B30" s="151" t="s">
        <v>337</v>
      </c>
      <c r="C30" s="154">
        <v>300</v>
      </c>
      <c r="D30" s="154" t="s">
        <v>108</v>
      </c>
      <c r="E30" s="154"/>
      <c r="F30" s="154"/>
      <c r="G30" s="153">
        <f t="shared" si="5"/>
        <v>0</v>
      </c>
      <c r="H30" s="153">
        <f t="shared" si="6"/>
        <v>0</v>
      </c>
      <c r="I30" s="153">
        <f t="shared" si="7"/>
        <v>0</v>
      </c>
      <c r="J30" s="237">
        <v>13803</v>
      </c>
    </row>
    <row r="31" spans="1:10" s="88" customFormat="1" ht="12.75">
      <c r="A31" s="150" t="s">
        <v>237</v>
      </c>
      <c r="B31" s="151" t="s">
        <v>345</v>
      </c>
      <c r="C31" s="154">
        <v>120</v>
      </c>
      <c r="D31" s="154" t="s">
        <v>238</v>
      </c>
      <c r="E31" s="154"/>
      <c r="F31" s="154"/>
      <c r="G31" s="153">
        <f t="shared" si="5"/>
        <v>0</v>
      </c>
      <c r="H31" s="153">
        <f t="shared" si="6"/>
        <v>0</v>
      </c>
      <c r="I31" s="153">
        <f t="shared" si="7"/>
        <v>0</v>
      </c>
      <c r="J31" s="237">
        <v>7511.0999999999995</v>
      </c>
    </row>
    <row r="32" spans="1:10" s="88" customFormat="1" ht="12.75">
      <c r="A32" s="150" t="s">
        <v>239</v>
      </c>
      <c r="B32" s="151" t="s">
        <v>324</v>
      </c>
      <c r="C32" s="154">
        <v>240</v>
      </c>
      <c r="D32" s="154" t="s">
        <v>108</v>
      </c>
      <c r="E32" s="154"/>
      <c r="F32" s="154"/>
      <c r="G32" s="153">
        <f t="shared" si="5"/>
        <v>0</v>
      </c>
      <c r="H32" s="153">
        <f t="shared" si="6"/>
        <v>0</v>
      </c>
      <c r="I32" s="153">
        <f t="shared" si="7"/>
        <v>0</v>
      </c>
      <c r="J32" s="237">
        <v>7857.6</v>
      </c>
    </row>
    <row r="33" spans="1:10" s="88" customFormat="1">
      <c r="A33" s="150"/>
      <c r="B33" s="151"/>
      <c r="C33" s="154"/>
      <c r="D33" s="154"/>
      <c r="E33" s="154"/>
      <c r="F33" s="154"/>
      <c r="G33" s="153">
        <f t="shared" si="5"/>
        <v>0</v>
      </c>
      <c r="H33" s="153">
        <f t="shared" si="6"/>
        <v>0</v>
      </c>
      <c r="I33" s="153"/>
      <c r="J33" s="153"/>
    </row>
    <row r="34" spans="1:10" s="88" customFormat="1" ht="12" thickBot="1">
      <c r="A34" s="150"/>
      <c r="B34" s="151"/>
      <c r="C34" s="154"/>
      <c r="D34" s="154"/>
      <c r="E34" s="154"/>
      <c r="F34" s="154"/>
      <c r="G34" s="153">
        <f t="shared" si="5"/>
        <v>0</v>
      </c>
      <c r="H34" s="153">
        <f t="shared" si="6"/>
        <v>0</v>
      </c>
      <c r="I34" s="155"/>
      <c r="J34" s="155"/>
    </row>
    <row r="35" spans="1:10" s="88" customFormat="1" ht="12" thickBot="1">
      <c r="A35" s="115" t="s">
        <v>31</v>
      </c>
      <c r="B35" s="116" t="s">
        <v>325</v>
      </c>
      <c r="C35" s="116"/>
      <c r="D35" s="116"/>
      <c r="E35" s="116"/>
      <c r="F35" s="116"/>
      <c r="G35" s="116"/>
      <c r="H35" s="116"/>
      <c r="I35" s="116"/>
      <c r="J35" s="116"/>
    </row>
    <row r="36" spans="1:10" s="88" customFormat="1" ht="12.75">
      <c r="A36" s="118" t="s">
        <v>32</v>
      </c>
      <c r="B36" s="228" t="s">
        <v>388</v>
      </c>
      <c r="C36" s="120">
        <v>24</v>
      </c>
      <c r="D36" s="120" t="s">
        <v>59</v>
      </c>
      <c r="E36" s="120"/>
      <c r="F36" s="120"/>
      <c r="G36" s="153">
        <f t="shared" ref="G36:G69" si="8">C36*E36</f>
        <v>0</v>
      </c>
      <c r="H36" s="153">
        <f t="shared" ref="H36:H69" si="9">F36*C36</f>
        <v>0</v>
      </c>
      <c r="I36" s="153">
        <f>G36+H36</f>
        <v>0</v>
      </c>
      <c r="J36" s="237">
        <v>26604.894</v>
      </c>
    </row>
    <row r="37" spans="1:10" s="124" customFormat="1" ht="12.75">
      <c r="A37" s="118" t="s">
        <v>33</v>
      </c>
      <c r="B37" s="228" t="s">
        <v>393</v>
      </c>
      <c r="C37" s="120">
        <v>24</v>
      </c>
      <c r="D37" s="120" t="s">
        <v>59</v>
      </c>
      <c r="E37" s="120"/>
      <c r="F37" s="120"/>
      <c r="G37" s="153">
        <f t="shared" si="8"/>
        <v>0</v>
      </c>
      <c r="H37" s="153">
        <f t="shared" si="9"/>
        <v>0</v>
      </c>
      <c r="I37" s="153">
        <f t="shared" ref="I37:I41" si="10">G37+H37</f>
        <v>0</v>
      </c>
      <c r="J37" s="237">
        <v>20729.214</v>
      </c>
    </row>
    <row r="38" spans="1:10" s="124" customFormat="1" ht="12.75">
      <c r="A38" s="118" t="s">
        <v>135</v>
      </c>
      <c r="B38" s="228" t="s">
        <v>389</v>
      </c>
      <c r="C38" s="120">
        <v>24</v>
      </c>
      <c r="D38" s="120" t="s">
        <v>59</v>
      </c>
      <c r="E38" s="120"/>
      <c r="F38" s="120"/>
      <c r="G38" s="153">
        <f t="shared" si="8"/>
        <v>0</v>
      </c>
      <c r="H38" s="153">
        <f t="shared" si="9"/>
        <v>0</v>
      </c>
      <c r="I38" s="153">
        <f t="shared" si="10"/>
        <v>0</v>
      </c>
      <c r="J38" s="237">
        <v>19989.227999999999</v>
      </c>
    </row>
    <row r="39" spans="1:10" s="124" customFormat="1" ht="12.75">
      <c r="A39" s="118" t="s">
        <v>136</v>
      </c>
      <c r="B39" s="228" t="s">
        <v>390</v>
      </c>
      <c r="C39" s="120">
        <v>226</v>
      </c>
      <c r="D39" s="120" t="s">
        <v>266</v>
      </c>
      <c r="E39" s="120"/>
      <c r="F39" s="120"/>
      <c r="G39" s="153">
        <f t="shared" si="8"/>
        <v>0</v>
      </c>
      <c r="H39" s="153">
        <f t="shared" si="9"/>
        <v>0</v>
      </c>
      <c r="I39" s="153">
        <f t="shared" si="10"/>
        <v>0</v>
      </c>
      <c r="J39" s="237">
        <v>49379.033799999997</v>
      </c>
    </row>
    <row r="40" spans="1:10" s="124" customFormat="1" ht="12.75">
      <c r="A40" s="118" t="s">
        <v>137</v>
      </c>
      <c r="B40" s="228" t="s">
        <v>391</v>
      </c>
      <c r="C40" s="120">
        <v>1</v>
      </c>
      <c r="D40" s="120" t="s">
        <v>27</v>
      </c>
      <c r="E40" s="120"/>
      <c r="F40" s="120"/>
      <c r="G40" s="153">
        <f t="shared" si="8"/>
        <v>0</v>
      </c>
      <c r="H40" s="153">
        <f t="shared" si="9"/>
        <v>0</v>
      </c>
      <c r="I40" s="153">
        <f t="shared" si="10"/>
        <v>0</v>
      </c>
      <c r="J40" s="237">
        <v>17677.900000000001</v>
      </c>
    </row>
    <row r="41" spans="1:10" s="88" customFormat="1" ht="12.75">
      <c r="A41" s="118" t="s">
        <v>138</v>
      </c>
      <c r="B41" s="228" t="s">
        <v>392</v>
      </c>
      <c r="C41" s="120">
        <v>250</v>
      </c>
      <c r="D41" s="120" t="s">
        <v>266</v>
      </c>
      <c r="E41" s="120"/>
      <c r="F41" s="120"/>
      <c r="G41" s="153">
        <f t="shared" si="8"/>
        <v>0</v>
      </c>
      <c r="H41" s="153">
        <f t="shared" si="9"/>
        <v>0</v>
      </c>
      <c r="I41" s="153">
        <f t="shared" si="10"/>
        <v>0</v>
      </c>
      <c r="J41" s="237">
        <v>168931.25</v>
      </c>
    </row>
    <row r="42" spans="1:10" s="88" customFormat="1" ht="12.75">
      <c r="A42" s="118" t="s">
        <v>269</v>
      </c>
      <c r="B42" s="228" t="s">
        <v>394</v>
      </c>
      <c r="C42" s="120">
        <v>23.39</v>
      </c>
      <c r="D42" s="120" t="s">
        <v>270</v>
      </c>
      <c r="E42" s="120"/>
      <c r="F42" s="120"/>
      <c r="G42" s="153">
        <f t="shared" si="8"/>
        <v>0</v>
      </c>
      <c r="H42" s="153">
        <f t="shared" si="9"/>
        <v>0</v>
      </c>
      <c r="I42" s="153">
        <f t="shared" ref="I42" si="11">G42+H42</f>
        <v>0</v>
      </c>
      <c r="J42" s="237">
        <v>16152.783150000001</v>
      </c>
    </row>
    <row r="43" spans="1:10" s="88" customFormat="1" ht="12.75">
      <c r="A43" s="118" t="s">
        <v>271</v>
      </c>
      <c r="B43" s="228" t="s">
        <v>395</v>
      </c>
      <c r="C43" s="120">
        <v>57.81</v>
      </c>
      <c r="D43" s="120" t="s">
        <v>266</v>
      </c>
      <c r="E43" s="120"/>
      <c r="F43" s="120"/>
      <c r="G43" s="153">
        <f t="shared" si="8"/>
        <v>0</v>
      </c>
      <c r="H43" s="153">
        <f t="shared" si="9"/>
        <v>0</v>
      </c>
      <c r="I43" s="153">
        <f t="shared" ref="I43:I44" si="12">G43+H43</f>
        <v>0</v>
      </c>
      <c r="J43" s="237">
        <v>4435.4722500000007</v>
      </c>
    </row>
    <row r="44" spans="1:10" s="88" customFormat="1" ht="22.5">
      <c r="A44" s="118" t="s">
        <v>272</v>
      </c>
      <c r="B44" s="228" t="s">
        <v>396</v>
      </c>
      <c r="C44" s="120">
        <v>32</v>
      </c>
      <c r="D44" s="120" t="s">
        <v>266</v>
      </c>
      <c r="E44" s="120"/>
      <c r="F44" s="120"/>
      <c r="G44" s="153">
        <f t="shared" si="8"/>
        <v>0</v>
      </c>
      <c r="H44" s="153">
        <f t="shared" si="9"/>
        <v>0</v>
      </c>
      <c r="I44" s="153">
        <f t="shared" si="12"/>
        <v>0</v>
      </c>
      <c r="J44" s="237">
        <v>24875.96</v>
      </c>
    </row>
    <row r="45" spans="1:10" s="88" customFormat="1" ht="13.5" thickBot="1">
      <c r="A45" s="118" t="s">
        <v>273</v>
      </c>
      <c r="B45" s="228" t="s">
        <v>397</v>
      </c>
      <c r="C45" s="120">
        <v>1</v>
      </c>
      <c r="D45" s="120" t="s">
        <v>59</v>
      </c>
      <c r="E45" s="120"/>
      <c r="F45" s="120"/>
      <c r="G45" s="153">
        <f t="shared" si="8"/>
        <v>0</v>
      </c>
      <c r="H45" s="153">
        <f t="shared" si="9"/>
        <v>0</v>
      </c>
      <c r="I45" s="153">
        <f t="shared" ref="I45" si="13">G45+H45</f>
        <v>0</v>
      </c>
      <c r="J45" s="237">
        <v>8816.557499999999</v>
      </c>
    </row>
    <row r="46" spans="1:10" s="88" customFormat="1" ht="12" thickBot="1">
      <c r="A46" s="115" t="s">
        <v>35</v>
      </c>
      <c r="B46" s="116" t="s">
        <v>268</v>
      </c>
      <c r="C46" s="116"/>
      <c r="D46" s="116"/>
      <c r="E46" s="116"/>
      <c r="F46" s="116"/>
      <c r="G46" s="116"/>
      <c r="H46" s="116"/>
      <c r="I46" s="117"/>
      <c r="J46" s="117"/>
    </row>
    <row r="47" spans="1:10" s="88" customFormat="1" ht="22.5">
      <c r="A47" s="118" t="s">
        <v>36</v>
      </c>
      <c r="B47" s="123" t="s">
        <v>398</v>
      </c>
      <c r="C47" s="120">
        <v>121.55</v>
      </c>
      <c r="D47" s="120" t="s">
        <v>266</v>
      </c>
      <c r="E47" s="120"/>
      <c r="F47" s="120"/>
      <c r="G47" s="153">
        <f t="shared" si="8"/>
        <v>0</v>
      </c>
      <c r="H47" s="153">
        <f t="shared" si="9"/>
        <v>0</v>
      </c>
      <c r="I47" s="153">
        <f>H47+G47</f>
        <v>0</v>
      </c>
      <c r="J47" s="237">
        <v>49333.437724999996</v>
      </c>
    </row>
    <row r="48" spans="1:10" s="124" customFormat="1" ht="12.75">
      <c r="A48" s="118" t="s">
        <v>37</v>
      </c>
      <c r="B48" s="123" t="s">
        <v>399</v>
      </c>
      <c r="C48" s="120">
        <v>1</v>
      </c>
      <c r="D48" s="120" t="s">
        <v>59</v>
      </c>
      <c r="E48" s="120"/>
      <c r="F48" s="120"/>
      <c r="G48" s="153">
        <f t="shared" si="8"/>
        <v>0</v>
      </c>
      <c r="H48" s="153">
        <f t="shared" si="9"/>
        <v>0</v>
      </c>
      <c r="I48" s="153">
        <f t="shared" ref="I48:I52" si="14">H48+G48</f>
        <v>0</v>
      </c>
      <c r="J48" s="237">
        <v>9516.7574999999997</v>
      </c>
    </row>
    <row r="49" spans="1:10" s="124" customFormat="1" ht="12.75">
      <c r="A49" s="118" t="s">
        <v>38</v>
      </c>
      <c r="B49" s="123" t="s">
        <v>400</v>
      </c>
      <c r="C49" s="120">
        <v>35</v>
      </c>
      <c r="D49" s="120" t="s">
        <v>289</v>
      </c>
      <c r="E49" s="120"/>
      <c r="F49" s="120"/>
      <c r="G49" s="153">
        <f t="shared" si="8"/>
        <v>0</v>
      </c>
      <c r="H49" s="153">
        <f t="shared" si="9"/>
        <v>0</v>
      </c>
      <c r="I49" s="153">
        <f t="shared" si="14"/>
        <v>0</v>
      </c>
      <c r="J49" s="237">
        <v>8851.307499999999</v>
      </c>
    </row>
    <row r="50" spans="1:10" s="124" customFormat="1" ht="12.75">
      <c r="A50" s="118" t="s">
        <v>39</v>
      </c>
      <c r="B50" s="123" t="s">
        <v>401</v>
      </c>
      <c r="C50" s="120">
        <v>10</v>
      </c>
      <c r="D50" s="120" t="s">
        <v>59</v>
      </c>
      <c r="E50" s="120"/>
      <c r="F50" s="120"/>
      <c r="G50" s="153">
        <f t="shared" si="8"/>
        <v>0</v>
      </c>
      <c r="H50" s="153">
        <f t="shared" si="9"/>
        <v>0</v>
      </c>
      <c r="I50" s="153">
        <f t="shared" si="14"/>
        <v>0</v>
      </c>
      <c r="J50" s="237">
        <v>17580.375</v>
      </c>
    </row>
    <row r="51" spans="1:10" s="124" customFormat="1" ht="12.75">
      <c r="A51" s="118" t="s">
        <v>40</v>
      </c>
      <c r="B51" s="123" t="s">
        <v>402</v>
      </c>
      <c r="C51" s="120">
        <v>1</v>
      </c>
      <c r="D51" s="120" t="s">
        <v>27</v>
      </c>
      <c r="E51" s="120"/>
      <c r="F51" s="120"/>
      <c r="G51" s="153">
        <f t="shared" si="8"/>
        <v>0</v>
      </c>
      <c r="H51" s="153">
        <f t="shared" si="9"/>
        <v>0</v>
      </c>
      <c r="I51" s="153">
        <f t="shared" si="14"/>
        <v>0</v>
      </c>
      <c r="J51" s="237">
        <v>7769.9883</v>
      </c>
    </row>
    <row r="52" spans="1:10" s="88" customFormat="1" ht="12.75">
      <c r="A52" s="118" t="s">
        <v>139</v>
      </c>
      <c r="B52" s="123" t="s">
        <v>403</v>
      </c>
      <c r="C52" s="120">
        <v>30</v>
      </c>
      <c r="D52" s="120" t="s">
        <v>289</v>
      </c>
      <c r="E52" s="120"/>
      <c r="F52" s="120"/>
      <c r="G52" s="153">
        <f t="shared" si="8"/>
        <v>0</v>
      </c>
      <c r="H52" s="153">
        <f t="shared" si="9"/>
        <v>0</v>
      </c>
      <c r="I52" s="153">
        <f t="shared" si="14"/>
        <v>0</v>
      </c>
      <c r="J52" s="237">
        <v>12779.910000000002</v>
      </c>
    </row>
    <row r="53" spans="1:10" s="88" customFormat="1" ht="12.75">
      <c r="A53" s="118" t="s">
        <v>274</v>
      </c>
      <c r="B53" s="123" t="s">
        <v>404</v>
      </c>
      <c r="C53" s="120">
        <v>30</v>
      </c>
      <c r="D53" s="120" t="s">
        <v>27</v>
      </c>
      <c r="E53" s="120"/>
      <c r="F53" s="120"/>
      <c r="G53" s="153">
        <f t="shared" si="8"/>
        <v>0</v>
      </c>
      <c r="H53" s="153">
        <f t="shared" si="9"/>
        <v>0</v>
      </c>
      <c r="I53" s="153">
        <f t="shared" ref="I53" si="15">H53+G53</f>
        <v>0</v>
      </c>
      <c r="J53" s="237">
        <v>11798.535</v>
      </c>
    </row>
    <row r="54" spans="1:10" s="88" customFormat="1" ht="22.5">
      <c r="A54" s="118" t="s">
        <v>275</v>
      </c>
      <c r="B54" s="123" t="s">
        <v>405</v>
      </c>
      <c r="C54" s="120">
        <v>60.77</v>
      </c>
      <c r="D54" s="120" t="s">
        <v>27</v>
      </c>
      <c r="E54" s="120"/>
      <c r="F54" s="120"/>
      <c r="G54" s="153">
        <f t="shared" si="8"/>
        <v>0</v>
      </c>
      <c r="H54" s="153">
        <f t="shared" si="9"/>
        <v>0</v>
      </c>
      <c r="I54" s="153">
        <f>H54+G54</f>
        <v>0</v>
      </c>
      <c r="J54" s="237">
        <v>24664.689514999998</v>
      </c>
    </row>
    <row r="55" spans="1:10" s="124" customFormat="1" ht="12.75">
      <c r="A55" s="118" t="s">
        <v>276</v>
      </c>
      <c r="B55" s="123" t="s">
        <v>406</v>
      </c>
      <c r="C55" s="120">
        <v>1</v>
      </c>
      <c r="D55" s="120" t="s">
        <v>59</v>
      </c>
      <c r="E55" s="120"/>
      <c r="F55" s="120"/>
      <c r="G55" s="153">
        <f t="shared" si="8"/>
        <v>0</v>
      </c>
      <c r="H55" s="153">
        <f t="shared" si="9"/>
        <v>0</v>
      </c>
      <c r="I55" s="153">
        <f t="shared" ref="I55:I60" si="16">H55+G55</f>
        <v>0</v>
      </c>
      <c r="J55" s="237">
        <v>7802.9574999999995</v>
      </c>
    </row>
    <row r="56" spans="1:10" s="124" customFormat="1" ht="12.75">
      <c r="A56" s="118" t="s">
        <v>277</v>
      </c>
      <c r="B56" s="123" t="s">
        <v>407</v>
      </c>
      <c r="C56" s="120">
        <v>22</v>
      </c>
      <c r="D56" s="120" t="s">
        <v>289</v>
      </c>
      <c r="E56" s="120"/>
      <c r="F56" s="120"/>
      <c r="G56" s="153">
        <f t="shared" si="8"/>
        <v>0</v>
      </c>
      <c r="H56" s="153">
        <f t="shared" si="9"/>
        <v>0</v>
      </c>
      <c r="I56" s="153">
        <f t="shared" si="16"/>
        <v>0</v>
      </c>
      <c r="J56" s="237">
        <v>5563.6789999999992</v>
      </c>
    </row>
    <row r="57" spans="1:10" s="124" customFormat="1" ht="12.75">
      <c r="A57" s="118" t="s">
        <v>278</v>
      </c>
      <c r="B57" s="123" t="s">
        <v>408</v>
      </c>
      <c r="C57" s="120">
        <v>2</v>
      </c>
      <c r="D57" s="120" t="s">
        <v>59</v>
      </c>
      <c r="E57" s="120"/>
      <c r="F57" s="120"/>
      <c r="G57" s="153">
        <f t="shared" si="8"/>
        <v>0</v>
      </c>
      <c r="H57" s="153">
        <f t="shared" si="9"/>
        <v>0</v>
      </c>
      <c r="I57" s="153">
        <f t="shared" si="16"/>
        <v>0</v>
      </c>
      <c r="J57" s="237">
        <v>3516.0749999999998</v>
      </c>
    </row>
    <row r="58" spans="1:10" s="124" customFormat="1" ht="12.75">
      <c r="A58" s="118" t="s">
        <v>279</v>
      </c>
      <c r="B58" s="123" t="s">
        <v>409</v>
      </c>
      <c r="C58" s="120">
        <v>1</v>
      </c>
      <c r="D58" s="120" t="s">
        <v>59</v>
      </c>
      <c r="E58" s="120"/>
      <c r="F58" s="120"/>
      <c r="G58" s="153">
        <f t="shared" si="8"/>
        <v>0</v>
      </c>
      <c r="H58" s="153">
        <f t="shared" si="9"/>
        <v>0</v>
      </c>
      <c r="I58" s="153">
        <f t="shared" si="16"/>
        <v>0</v>
      </c>
      <c r="J58" s="237">
        <v>7769.9883</v>
      </c>
    </row>
    <row r="59" spans="1:10" s="88" customFormat="1" ht="12.75">
      <c r="A59" s="118" t="s">
        <v>280</v>
      </c>
      <c r="B59" s="123" t="s">
        <v>410</v>
      </c>
      <c r="C59" s="120">
        <v>18</v>
      </c>
      <c r="D59" s="120" t="s">
        <v>290</v>
      </c>
      <c r="E59" s="120"/>
      <c r="F59" s="120"/>
      <c r="G59" s="153">
        <f t="shared" si="8"/>
        <v>0</v>
      </c>
      <c r="H59" s="153">
        <f t="shared" si="9"/>
        <v>0</v>
      </c>
      <c r="I59" s="153">
        <f t="shared" si="16"/>
        <v>0</v>
      </c>
      <c r="J59" s="237">
        <v>7245.9719999999998</v>
      </c>
    </row>
    <row r="60" spans="1:10" s="88" customFormat="1" ht="12.75">
      <c r="A60" s="118" t="s">
        <v>281</v>
      </c>
      <c r="B60" s="123" t="s">
        <v>418</v>
      </c>
      <c r="C60" s="120">
        <v>18</v>
      </c>
      <c r="D60" s="120" t="s">
        <v>289</v>
      </c>
      <c r="E60" s="120"/>
      <c r="F60" s="120"/>
      <c r="G60" s="153">
        <f t="shared" si="8"/>
        <v>0</v>
      </c>
      <c r="H60" s="153">
        <f t="shared" si="9"/>
        <v>0</v>
      </c>
      <c r="I60" s="153">
        <f t="shared" si="16"/>
        <v>0</v>
      </c>
      <c r="J60" s="237">
        <v>7053.4170000000004</v>
      </c>
    </row>
    <row r="61" spans="1:10" s="88" customFormat="1" ht="22.5">
      <c r="A61" s="118" t="s">
        <v>282</v>
      </c>
      <c r="B61" s="123" t="s">
        <v>411</v>
      </c>
      <c r="C61" s="120">
        <v>141.47</v>
      </c>
      <c r="D61" s="120" t="s">
        <v>266</v>
      </c>
      <c r="E61" s="120"/>
      <c r="F61" s="120"/>
      <c r="G61" s="153">
        <f t="shared" si="8"/>
        <v>0</v>
      </c>
      <c r="H61" s="153">
        <f t="shared" si="9"/>
        <v>0</v>
      </c>
      <c r="I61" s="153">
        <f>H61+G61</f>
        <v>0</v>
      </c>
      <c r="J61" s="237">
        <v>57275.261259999999</v>
      </c>
    </row>
    <row r="62" spans="1:10" s="124" customFormat="1" ht="12.75">
      <c r="A62" s="118" t="s">
        <v>283</v>
      </c>
      <c r="B62" s="123" t="s">
        <v>412</v>
      </c>
      <c r="C62" s="120">
        <v>2</v>
      </c>
      <c r="D62" s="120" t="s">
        <v>59</v>
      </c>
      <c r="E62" s="120"/>
      <c r="F62" s="120"/>
      <c r="G62" s="153">
        <f t="shared" si="8"/>
        <v>0</v>
      </c>
      <c r="H62" s="153">
        <f t="shared" si="9"/>
        <v>0</v>
      </c>
      <c r="I62" s="153">
        <f t="shared" ref="I62:I67" si="17">H62+G62</f>
        <v>0</v>
      </c>
      <c r="J62" s="237">
        <v>9822.9600000000009</v>
      </c>
    </row>
    <row r="63" spans="1:10" s="124" customFormat="1" ht="12.75">
      <c r="A63" s="118" t="s">
        <v>284</v>
      </c>
      <c r="B63" s="123" t="s">
        <v>413</v>
      </c>
      <c r="C63" s="120">
        <v>80</v>
      </c>
      <c r="D63" s="120" t="s">
        <v>289</v>
      </c>
      <c r="E63" s="120"/>
      <c r="F63" s="120"/>
      <c r="G63" s="153">
        <f t="shared" si="8"/>
        <v>0</v>
      </c>
      <c r="H63" s="153">
        <f t="shared" si="9"/>
        <v>0</v>
      </c>
      <c r="I63" s="153">
        <f t="shared" si="17"/>
        <v>0</v>
      </c>
      <c r="J63" s="237">
        <v>20117.32</v>
      </c>
    </row>
    <row r="64" spans="1:10" s="124" customFormat="1" ht="12.75">
      <c r="A64" s="118" t="s">
        <v>285</v>
      </c>
      <c r="B64" s="123" t="s">
        <v>414</v>
      </c>
      <c r="C64" s="120">
        <v>1</v>
      </c>
      <c r="D64" s="120" t="s">
        <v>59</v>
      </c>
      <c r="E64" s="120"/>
      <c r="F64" s="120"/>
      <c r="G64" s="153">
        <f t="shared" si="8"/>
        <v>0</v>
      </c>
      <c r="H64" s="153">
        <f t="shared" si="9"/>
        <v>0</v>
      </c>
      <c r="I64" s="153">
        <f t="shared" si="17"/>
        <v>0</v>
      </c>
      <c r="J64" s="237">
        <v>1750.8975</v>
      </c>
    </row>
    <row r="65" spans="1:10" s="124" customFormat="1" ht="12.75">
      <c r="A65" s="118" t="s">
        <v>286</v>
      </c>
      <c r="B65" s="123" t="s">
        <v>415</v>
      </c>
      <c r="C65" s="120">
        <v>2</v>
      </c>
      <c r="D65" s="120" t="s">
        <v>27</v>
      </c>
      <c r="E65" s="120"/>
      <c r="F65" s="120"/>
      <c r="G65" s="153">
        <f t="shared" si="8"/>
        <v>0</v>
      </c>
      <c r="H65" s="153">
        <f t="shared" si="9"/>
        <v>0</v>
      </c>
      <c r="I65" s="153">
        <f t="shared" si="17"/>
        <v>0</v>
      </c>
      <c r="J65" s="237">
        <v>12222.833000000001</v>
      </c>
    </row>
    <row r="66" spans="1:10" s="88" customFormat="1" ht="12.75">
      <c r="A66" s="118" t="s">
        <v>287</v>
      </c>
      <c r="B66" s="123" t="s">
        <v>416</v>
      </c>
      <c r="C66" s="120">
        <v>60</v>
      </c>
      <c r="D66" s="120" t="s">
        <v>289</v>
      </c>
      <c r="E66" s="120"/>
      <c r="F66" s="120"/>
      <c r="G66" s="153">
        <f t="shared" si="8"/>
        <v>0</v>
      </c>
      <c r="H66" s="153">
        <f t="shared" si="9"/>
        <v>0</v>
      </c>
      <c r="I66" s="153">
        <f t="shared" si="17"/>
        <v>0</v>
      </c>
      <c r="J66" s="237">
        <v>24905.370000000003</v>
      </c>
    </row>
    <row r="67" spans="1:10" s="88" customFormat="1" ht="12.75">
      <c r="A67" s="118" t="s">
        <v>288</v>
      </c>
      <c r="B67" s="123" t="s">
        <v>419</v>
      </c>
      <c r="C67" s="120">
        <v>60</v>
      </c>
      <c r="D67" s="120" t="s">
        <v>289</v>
      </c>
      <c r="E67" s="120"/>
      <c r="F67" s="120"/>
      <c r="G67" s="153">
        <f t="shared" si="8"/>
        <v>0</v>
      </c>
      <c r="H67" s="153">
        <f t="shared" si="9"/>
        <v>0</v>
      </c>
      <c r="I67" s="153">
        <f t="shared" si="17"/>
        <v>0</v>
      </c>
      <c r="J67" s="237">
        <v>23340.03</v>
      </c>
    </row>
    <row r="68" spans="1:10" s="88" customFormat="1" ht="12.75">
      <c r="A68" s="118" t="s">
        <v>291</v>
      </c>
      <c r="B68" s="123" t="s">
        <v>417</v>
      </c>
      <c r="C68" s="120">
        <v>80</v>
      </c>
      <c r="D68" s="120" t="s">
        <v>289</v>
      </c>
      <c r="E68" s="120"/>
      <c r="F68" s="120"/>
      <c r="G68" s="153">
        <f t="shared" si="8"/>
        <v>0</v>
      </c>
      <c r="H68" s="153">
        <f t="shared" si="9"/>
        <v>0</v>
      </c>
      <c r="I68" s="153">
        <f t="shared" ref="I68:I69" si="18">H68+G68</f>
        <v>0</v>
      </c>
      <c r="J68" s="237">
        <v>33656.119999999995</v>
      </c>
    </row>
    <row r="69" spans="1:10" s="88" customFormat="1" ht="12.75">
      <c r="A69" s="118" t="s">
        <v>292</v>
      </c>
      <c r="B69" s="123" t="s">
        <v>420</v>
      </c>
      <c r="C69" s="120">
        <v>80</v>
      </c>
      <c r="D69" s="120" t="s">
        <v>289</v>
      </c>
      <c r="E69" s="120"/>
      <c r="F69" s="120"/>
      <c r="G69" s="153">
        <f t="shared" si="8"/>
        <v>0</v>
      </c>
      <c r="H69" s="153">
        <f t="shared" si="9"/>
        <v>0</v>
      </c>
      <c r="I69" s="153">
        <f t="shared" si="18"/>
        <v>0</v>
      </c>
      <c r="J69" s="237">
        <v>31634.119999999995</v>
      </c>
    </row>
    <row r="70" spans="1:10" s="88" customFormat="1">
      <c r="A70" s="118"/>
      <c r="B70" s="123"/>
      <c r="C70" s="120"/>
      <c r="D70" s="120"/>
      <c r="E70" s="120"/>
      <c r="F70" s="120"/>
      <c r="G70" s="155"/>
      <c r="H70" s="155"/>
      <c r="I70" s="122"/>
      <c r="J70" s="122"/>
    </row>
    <row r="71" spans="1:10" s="88" customFormat="1" ht="12" thickBot="1">
      <c r="A71" s="163"/>
      <c r="B71" s="160"/>
      <c r="C71" s="164"/>
      <c r="D71" s="164"/>
      <c r="E71" s="164"/>
      <c r="F71" s="164"/>
      <c r="G71" s="165"/>
      <c r="H71" s="236" t="s">
        <v>327</v>
      </c>
      <c r="I71" s="174">
        <f>I16+I17+I18+I19+I20+I21+I22+I25+I26+I27+I28+I29+I30+I31+I32+I36+I37+I38+I39+I40+I41+I47+I48+I49+I50+I51+I52+I53+I54+I55+I56+I57+I58+I59+I60+I61+I62+I63+I64+I65+I66+I67+I68+I69+I42+I43+I44+I45</f>
        <v>0</v>
      </c>
      <c r="J71" s="166">
        <f>J16+J17+J18+J19+J20+J21+J22+J25+J26+J27+J28+J29+J30+J31+J32+J36+J37+J38+J39+J40+J41+J47+J48+J49+J50+J51+J52+J53+J54+J55+J56+J57+J58+J59+J60+J61+J62+J63+J64+J65+J66+J67+J68+J69+J42+J43+J44+J45</f>
        <v>1251725.2278000005</v>
      </c>
    </row>
    <row r="72" spans="1:10" s="88" customFormat="1" ht="12" thickBot="1">
      <c r="A72" s="115" t="s">
        <v>41</v>
      </c>
      <c r="B72" s="125" t="s">
        <v>267</v>
      </c>
      <c r="C72" s="116"/>
      <c r="D72" s="116"/>
      <c r="E72" s="116"/>
      <c r="F72" s="116"/>
      <c r="G72" s="117"/>
      <c r="H72" s="117"/>
      <c r="I72" s="117"/>
      <c r="J72" s="117"/>
    </row>
    <row r="73" spans="1:10" s="88" customFormat="1" ht="12.75">
      <c r="A73" s="118" t="s">
        <v>42</v>
      </c>
      <c r="B73" s="229" t="s">
        <v>421</v>
      </c>
      <c r="C73" s="120">
        <v>50</v>
      </c>
      <c r="D73" s="120" t="s">
        <v>108</v>
      </c>
      <c r="E73" s="120"/>
      <c r="F73" s="120"/>
      <c r="G73" s="153">
        <f t="shared" ref="G73" si="19">C73*E73</f>
        <v>0</v>
      </c>
      <c r="H73" s="153">
        <f t="shared" ref="H73" si="20">F73*C73</f>
        <v>0</v>
      </c>
      <c r="I73" s="153">
        <f t="shared" ref="I73" si="21">H73+G73</f>
        <v>0</v>
      </c>
      <c r="J73" s="237">
        <v>2091.0200000000004</v>
      </c>
    </row>
    <row r="74" spans="1:10" s="88" customFormat="1" ht="12.75">
      <c r="A74" s="118" t="s">
        <v>43</v>
      </c>
      <c r="B74" s="229" t="s">
        <v>422</v>
      </c>
      <c r="C74" s="120">
        <v>50</v>
      </c>
      <c r="D74" s="120" t="s">
        <v>266</v>
      </c>
      <c r="E74" s="120"/>
      <c r="F74" s="120"/>
      <c r="G74" s="153">
        <f t="shared" ref="G74:G85" si="22">C74*E74</f>
        <v>0</v>
      </c>
      <c r="H74" s="153">
        <f t="shared" ref="H74:H85" si="23">F74*C74</f>
        <v>0</v>
      </c>
      <c r="I74" s="153">
        <f t="shared" ref="I74:I85" si="24">H74+G74</f>
        <v>0</v>
      </c>
      <c r="J74" s="237">
        <v>1499.375</v>
      </c>
    </row>
    <row r="75" spans="1:10" s="88" customFormat="1" ht="12" thickBot="1">
      <c r="A75" s="147"/>
      <c r="B75" s="229"/>
      <c r="C75" s="120"/>
      <c r="D75" s="120"/>
      <c r="E75" s="120"/>
      <c r="F75" s="120"/>
      <c r="G75" s="153">
        <f t="shared" si="22"/>
        <v>0</v>
      </c>
      <c r="H75" s="153">
        <f t="shared" si="23"/>
        <v>0</v>
      </c>
      <c r="I75" s="153">
        <f t="shared" si="24"/>
        <v>0</v>
      </c>
      <c r="J75" s="122"/>
    </row>
    <row r="76" spans="1:10" s="88" customFormat="1" ht="12" thickBot="1">
      <c r="A76" s="115" t="s">
        <v>140</v>
      </c>
      <c r="B76" s="116" t="s">
        <v>213</v>
      </c>
      <c r="C76" s="210"/>
      <c r="D76" s="210"/>
      <c r="E76" s="210"/>
      <c r="F76" s="210"/>
      <c r="G76" s="210"/>
      <c r="H76" s="210"/>
      <c r="I76" s="210"/>
      <c r="J76" s="212"/>
    </row>
    <row r="77" spans="1:10" s="88" customFormat="1" ht="12.75">
      <c r="A77" s="118" t="s">
        <v>142</v>
      </c>
      <c r="B77" s="229" t="s">
        <v>423</v>
      </c>
      <c r="C77" s="120">
        <v>80</v>
      </c>
      <c r="D77" s="120" t="s">
        <v>289</v>
      </c>
      <c r="E77" s="120"/>
      <c r="F77" s="120"/>
      <c r="G77" s="153">
        <f t="shared" si="22"/>
        <v>0</v>
      </c>
      <c r="H77" s="153">
        <f t="shared" si="23"/>
        <v>0</v>
      </c>
      <c r="I77" s="153">
        <f t="shared" si="24"/>
        <v>0</v>
      </c>
      <c r="J77" s="237">
        <v>24119.72</v>
      </c>
    </row>
    <row r="78" spans="1:10" s="88" customFormat="1" ht="12.75">
      <c r="A78" s="118" t="s">
        <v>141</v>
      </c>
      <c r="B78" s="229" t="s">
        <v>424</v>
      </c>
      <c r="C78" s="120">
        <v>120</v>
      </c>
      <c r="D78" s="120" t="s">
        <v>289</v>
      </c>
      <c r="E78" s="120"/>
      <c r="F78" s="120"/>
      <c r="G78" s="153">
        <f t="shared" si="22"/>
        <v>0</v>
      </c>
      <c r="H78" s="153">
        <f t="shared" si="23"/>
        <v>0</v>
      </c>
      <c r="I78" s="153">
        <f t="shared" si="24"/>
        <v>0</v>
      </c>
      <c r="J78" s="237">
        <v>47244.72</v>
      </c>
    </row>
    <row r="79" spans="1:10" s="88" customFormat="1" ht="12.75">
      <c r="A79" s="118" t="s">
        <v>143</v>
      </c>
      <c r="B79" s="229" t="s">
        <v>425</v>
      </c>
      <c r="C79" s="120">
        <v>120</v>
      </c>
      <c r="D79" s="120" t="s">
        <v>289</v>
      </c>
      <c r="E79" s="120"/>
      <c r="F79" s="120"/>
      <c r="G79" s="153">
        <f t="shared" si="22"/>
        <v>0</v>
      </c>
      <c r="H79" s="153">
        <f t="shared" si="23"/>
        <v>0</v>
      </c>
      <c r="I79" s="153">
        <f t="shared" si="24"/>
        <v>0</v>
      </c>
      <c r="J79" s="237">
        <v>39539.58</v>
      </c>
    </row>
    <row r="80" spans="1:10" s="88" customFormat="1" ht="12.75">
      <c r="A80" s="118" t="s">
        <v>144</v>
      </c>
      <c r="B80" s="229" t="s">
        <v>426</v>
      </c>
      <c r="C80" s="120">
        <v>140</v>
      </c>
      <c r="D80" s="120" t="s">
        <v>266</v>
      </c>
      <c r="E80" s="120"/>
      <c r="F80" s="120"/>
      <c r="G80" s="153">
        <f t="shared" si="22"/>
        <v>0</v>
      </c>
      <c r="H80" s="153">
        <f t="shared" si="23"/>
        <v>0</v>
      </c>
      <c r="I80" s="153">
        <f t="shared" si="24"/>
        <v>0</v>
      </c>
      <c r="J80" s="237">
        <v>3589.9849999999997</v>
      </c>
    </row>
    <row r="81" spans="1:10" s="88" customFormat="1" ht="12.75">
      <c r="A81" s="118" t="s">
        <v>145</v>
      </c>
      <c r="B81" s="229" t="s">
        <v>427</v>
      </c>
      <c r="C81" s="120">
        <v>4</v>
      </c>
      <c r="D81" s="120" t="s">
        <v>59</v>
      </c>
      <c r="E81" s="120"/>
      <c r="F81" s="120"/>
      <c r="G81" s="153">
        <f t="shared" si="22"/>
        <v>0</v>
      </c>
      <c r="H81" s="153">
        <f t="shared" si="23"/>
        <v>0</v>
      </c>
      <c r="I81" s="153">
        <f t="shared" si="24"/>
        <v>0</v>
      </c>
      <c r="J81" s="237">
        <v>5772.58</v>
      </c>
    </row>
    <row r="82" spans="1:10" s="88" customFormat="1" ht="12.75">
      <c r="A82" s="118" t="s">
        <v>146</v>
      </c>
      <c r="B82" s="229" t="s">
        <v>428</v>
      </c>
      <c r="C82" s="120">
        <v>92</v>
      </c>
      <c r="D82" s="120" t="s">
        <v>266</v>
      </c>
      <c r="E82" s="120"/>
      <c r="F82" s="120"/>
      <c r="G82" s="153">
        <f t="shared" si="22"/>
        <v>0</v>
      </c>
      <c r="H82" s="153">
        <f t="shared" si="23"/>
        <v>0</v>
      </c>
      <c r="I82" s="153">
        <f t="shared" si="24"/>
        <v>0</v>
      </c>
      <c r="J82" s="237">
        <v>102878.1375</v>
      </c>
    </row>
    <row r="83" spans="1:10" s="88" customFormat="1" ht="12.75">
      <c r="A83" s="118" t="s">
        <v>147</v>
      </c>
      <c r="B83" s="229" t="s">
        <v>429</v>
      </c>
      <c r="C83" s="120">
        <v>50</v>
      </c>
      <c r="D83" s="120" t="s">
        <v>289</v>
      </c>
      <c r="E83" s="120"/>
      <c r="F83" s="120"/>
      <c r="G83" s="153">
        <f t="shared" si="22"/>
        <v>0</v>
      </c>
      <c r="H83" s="153">
        <f t="shared" si="23"/>
        <v>0</v>
      </c>
      <c r="I83" s="153">
        <f t="shared" si="24"/>
        <v>0</v>
      </c>
      <c r="J83" s="237">
        <v>15599.825000000001</v>
      </c>
    </row>
    <row r="84" spans="1:10" s="88" customFormat="1" ht="12.75">
      <c r="A84" s="118" t="s">
        <v>148</v>
      </c>
      <c r="B84" s="229" t="s">
        <v>430</v>
      </c>
      <c r="C84" s="120">
        <v>8</v>
      </c>
      <c r="D84" s="120" t="s">
        <v>59</v>
      </c>
      <c r="E84" s="120"/>
      <c r="F84" s="120"/>
      <c r="G84" s="153">
        <f t="shared" si="22"/>
        <v>0</v>
      </c>
      <c r="H84" s="153">
        <f t="shared" si="23"/>
        <v>0</v>
      </c>
      <c r="I84" s="153">
        <f t="shared" si="24"/>
        <v>0</v>
      </c>
      <c r="J84" s="237">
        <v>10300.708000000001</v>
      </c>
    </row>
    <row r="85" spans="1:10" s="88" customFormat="1" ht="12.75">
      <c r="A85" s="118" t="s">
        <v>149</v>
      </c>
      <c r="B85" s="229" t="s">
        <v>431</v>
      </c>
      <c r="C85" s="120">
        <v>14</v>
      </c>
      <c r="D85" s="120" t="s">
        <v>59</v>
      </c>
      <c r="E85" s="120"/>
      <c r="F85" s="120"/>
      <c r="G85" s="153">
        <f t="shared" si="22"/>
        <v>0</v>
      </c>
      <c r="H85" s="153">
        <f t="shared" si="23"/>
        <v>0</v>
      </c>
      <c r="I85" s="153">
        <f t="shared" si="24"/>
        <v>0</v>
      </c>
      <c r="J85" s="237">
        <v>18017.839</v>
      </c>
    </row>
    <row r="86" spans="1:10" s="88" customFormat="1" ht="12" thickBot="1">
      <c r="A86" s="163"/>
      <c r="B86" s="160"/>
      <c r="C86" s="164"/>
      <c r="D86" s="164"/>
      <c r="E86" s="164"/>
      <c r="F86" s="164"/>
      <c r="G86" s="167"/>
      <c r="H86" s="236" t="s">
        <v>244</v>
      </c>
      <c r="I86" s="174">
        <f>I73+I74+I77+I78+I79+I80+I81+I82+I83+I84+I85</f>
        <v>0</v>
      </c>
      <c r="J86" s="238">
        <f>J73+J74+J77+J78+J79+J80+J81+J82+J83+J84+J85</f>
        <v>270653.48950000003</v>
      </c>
    </row>
    <row r="87" spans="1:10" s="88" customFormat="1" ht="12" thickBot="1">
      <c r="A87" s="115" t="s">
        <v>150</v>
      </c>
      <c r="B87" s="116" t="s">
        <v>293</v>
      </c>
      <c r="C87" s="116"/>
      <c r="D87" s="116"/>
      <c r="E87" s="116"/>
      <c r="F87" s="116"/>
      <c r="G87" s="117"/>
      <c r="H87" s="117"/>
      <c r="I87" s="117"/>
      <c r="J87" s="117"/>
    </row>
    <row r="88" spans="1:10" s="88" customFormat="1" ht="12.75">
      <c r="A88" s="118" t="s">
        <v>151</v>
      </c>
      <c r="B88" s="229" t="s">
        <v>491</v>
      </c>
      <c r="C88" s="120">
        <v>86</v>
      </c>
      <c r="D88" s="120" t="s">
        <v>266</v>
      </c>
      <c r="E88" s="120"/>
      <c r="F88" s="120"/>
      <c r="G88" s="153">
        <f t="shared" ref="G88" si="25">C88*E88</f>
        <v>0</v>
      </c>
      <c r="H88" s="153">
        <f t="shared" ref="H88" si="26">F88*C88</f>
        <v>0</v>
      </c>
      <c r="I88" s="153">
        <f t="shared" ref="I88" si="27">H88+G88</f>
        <v>0</v>
      </c>
      <c r="J88" s="237">
        <v>48366.308749999997</v>
      </c>
    </row>
    <row r="89" spans="1:10" s="88" customFormat="1" ht="12.75">
      <c r="A89" s="118" t="s">
        <v>152</v>
      </c>
      <c r="B89" s="229" t="s">
        <v>432</v>
      </c>
      <c r="C89" s="120">
        <v>86</v>
      </c>
      <c r="D89" s="120" t="s">
        <v>266</v>
      </c>
      <c r="E89" s="120"/>
      <c r="F89" s="120"/>
      <c r="G89" s="153">
        <f t="shared" ref="G89:G94" si="28">C89*E89</f>
        <v>0</v>
      </c>
      <c r="H89" s="153">
        <f t="shared" ref="H89:H94" si="29">F89*C89</f>
        <v>0</v>
      </c>
      <c r="I89" s="153">
        <f t="shared" ref="I89:I94" si="30">H89+G89</f>
        <v>0</v>
      </c>
      <c r="J89" s="237">
        <v>33993.775000000001</v>
      </c>
    </row>
    <row r="90" spans="1:10" s="88" customFormat="1" ht="12.75">
      <c r="A90" s="118" t="s">
        <v>153</v>
      </c>
      <c r="B90" s="229" t="s">
        <v>433</v>
      </c>
      <c r="C90" s="120">
        <v>2</v>
      </c>
      <c r="D90" s="120" t="s">
        <v>59</v>
      </c>
      <c r="E90" s="120"/>
      <c r="F90" s="120"/>
      <c r="G90" s="153">
        <f t="shared" si="28"/>
        <v>0</v>
      </c>
      <c r="H90" s="153">
        <f t="shared" si="29"/>
        <v>0</v>
      </c>
      <c r="I90" s="153">
        <f t="shared" si="30"/>
        <v>0</v>
      </c>
      <c r="J90" s="237">
        <v>4408.55</v>
      </c>
    </row>
    <row r="91" spans="1:10" s="88" customFormat="1" ht="12.75">
      <c r="A91" s="118" t="s">
        <v>154</v>
      </c>
      <c r="B91" s="229" t="s">
        <v>434</v>
      </c>
      <c r="C91" s="120">
        <v>2</v>
      </c>
      <c r="D91" s="120" t="s">
        <v>59</v>
      </c>
      <c r="E91" s="120"/>
      <c r="F91" s="120"/>
      <c r="G91" s="153">
        <f t="shared" si="28"/>
        <v>0</v>
      </c>
      <c r="H91" s="153">
        <f t="shared" si="29"/>
        <v>0</v>
      </c>
      <c r="I91" s="153">
        <f t="shared" si="30"/>
        <v>0</v>
      </c>
      <c r="J91" s="237">
        <v>7732.1</v>
      </c>
    </row>
    <row r="92" spans="1:10" s="88" customFormat="1" ht="12.75">
      <c r="A92" s="118" t="s">
        <v>155</v>
      </c>
      <c r="B92" s="229" t="s">
        <v>435</v>
      </c>
      <c r="C92" s="120">
        <v>11</v>
      </c>
      <c r="D92" s="120" t="s">
        <v>59</v>
      </c>
      <c r="E92" s="120"/>
      <c r="F92" s="120"/>
      <c r="G92" s="153">
        <f t="shared" si="28"/>
        <v>0</v>
      </c>
      <c r="H92" s="153">
        <f t="shared" si="29"/>
        <v>0</v>
      </c>
      <c r="I92" s="153">
        <f t="shared" si="30"/>
        <v>0</v>
      </c>
      <c r="J92" s="237">
        <v>3065.05375</v>
      </c>
    </row>
    <row r="93" spans="1:10" s="88" customFormat="1" ht="12.75">
      <c r="A93" s="118" t="s">
        <v>156</v>
      </c>
      <c r="B93" s="229" t="s">
        <v>436</v>
      </c>
      <c r="C93" s="120">
        <v>30</v>
      </c>
      <c r="D93" s="120" t="s">
        <v>289</v>
      </c>
      <c r="E93" s="120"/>
      <c r="F93" s="120"/>
      <c r="G93" s="153">
        <f t="shared" si="28"/>
        <v>0</v>
      </c>
      <c r="H93" s="153">
        <f t="shared" si="29"/>
        <v>0</v>
      </c>
      <c r="I93" s="153">
        <f t="shared" si="30"/>
        <v>0</v>
      </c>
      <c r="J93" s="237">
        <v>6863.5199999999986</v>
      </c>
    </row>
    <row r="94" spans="1:10" s="88" customFormat="1" ht="13.5" thickBot="1">
      <c r="A94" s="118" t="s">
        <v>157</v>
      </c>
      <c r="B94" s="229" t="s">
        <v>437</v>
      </c>
      <c r="C94" s="120">
        <v>30</v>
      </c>
      <c r="D94" s="120" t="s">
        <v>289</v>
      </c>
      <c r="E94" s="120"/>
      <c r="F94" s="120"/>
      <c r="G94" s="153">
        <f t="shared" si="28"/>
        <v>0</v>
      </c>
      <c r="H94" s="153">
        <f t="shared" si="29"/>
        <v>0</v>
      </c>
      <c r="I94" s="153">
        <f t="shared" si="30"/>
        <v>0</v>
      </c>
      <c r="J94" s="237">
        <v>7893.6937500000004</v>
      </c>
    </row>
    <row r="95" spans="1:10" s="88" customFormat="1" ht="13.5" thickBot="1">
      <c r="A95" s="172" t="s">
        <v>44</v>
      </c>
      <c r="B95" s="173" t="s">
        <v>159</v>
      </c>
      <c r="C95" s="173"/>
      <c r="D95" s="173"/>
      <c r="E95" s="173"/>
      <c r="F95" s="173"/>
      <c r="G95" s="213"/>
      <c r="H95" s="235" t="s">
        <v>245</v>
      </c>
      <c r="I95" s="174">
        <f>I88+I89+I90+I91+I92+I93+I94</f>
        <v>0</v>
      </c>
      <c r="J95" s="239">
        <f>J88+J89+J90+J91+J92+J93+J94</f>
        <v>112323.00125000002</v>
      </c>
    </row>
    <row r="96" spans="1:10" s="88" customFormat="1" ht="12.75">
      <c r="A96" s="118" t="s">
        <v>45</v>
      </c>
      <c r="B96" s="229" t="s">
        <v>438</v>
      </c>
      <c r="C96" s="209">
        <v>26</v>
      </c>
      <c r="D96" s="120" t="s">
        <v>59</v>
      </c>
      <c r="E96" s="134"/>
      <c r="F96" s="134"/>
      <c r="G96" s="153">
        <f t="shared" ref="G96" si="31">C96*E96</f>
        <v>0</v>
      </c>
      <c r="H96" s="153">
        <f t="shared" ref="H96" si="32">F96*C96</f>
        <v>0</v>
      </c>
      <c r="I96" s="153">
        <f t="shared" ref="I96" si="33">H96+G96</f>
        <v>0</v>
      </c>
      <c r="J96" s="237">
        <v>28637.244999999999</v>
      </c>
    </row>
    <row r="97" spans="1:10" s="88" customFormat="1" ht="12.75">
      <c r="A97" s="118" t="s">
        <v>46</v>
      </c>
      <c r="B97" s="229" t="s">
        <v>497</v>
      </c>
      <c r="C97" s="209">
        <v>500</v>
      </c>
      <c r="D97" s="134" t="s">
        <v>289</v>
      </c>
      <c r="E97" s="134"/>
      <c r="F97" s="134"/>
      <c r="G97" s="153">
        <f t="shared" ref="G97:G99" si="34">C97*E97</f>
        <v>0</v>
      </c>
      <c r="H97" s="153">
        <f t="shared" ref="H97:H99" si="35">F97*C97</f>
        <v>0</v>
      </c>
      <c r="I97" s="153">
        <f t="shared" ref="I97:I99" si="36">H97+G97</f>
        <v>0</v>
      </c>
      <c r="J97" s="237">
        <v>169141.25</v>
      </c>
    </row>
    <row r="98" spans="1:10" s="88" customFormat="1" ht="12.75">
      <c r="A98" s="118" t="s">
        <v>158</v>
      </c>
      <c r="B98" s="229" t="s">
        <v>439</v>
      </c>
      <c r="C98" s="209">
        <v>30</v>
      </c>
      <c r="D98" s="120" t="s">
        <v>59</v>
      </c>
      <c r="E98" s="134"/>
      <c r="F98" s="134"/>
      <c r="G98" s="153">
        <f t="shared" si="34"/>
        <v>0</v>
      </c>
      <c r="H98" s="153">
        <f t="shared" si="35"/>
        <v>0</v>
      </c>
      <c r="I98" s="153">
        <f t="shared" si="36"/>
        <v>0</v>
      </c>
      <c r="J98" s="237">
        <v>10589.924999999999</v>
      </c>
    </row>
    <row r="99" spans="1:10" s="88" customFormat="1" ht="23.25" thickBot="1">
      <c r="A99" s="118" t="s">
        <v>109</v>
      </c>
      <c r="B99" s="230" t="s">
        <v>440</v>
      </c>
      <c r="C99" s="120">
        <v>2250</v>
      </c>
      <c r="D99" s="120" t="s">
        <v>289</v>
      </c>
      <c r="E99" s="120"/>
      <c r="F99" s="120"/>
      <c r="G99" s="153">
        <f t="shared" si="34"/>
        <v>0</v>
      </c>
      <c r="H99" s="153">
        <f t="shared" si="35"/>
        <v>0</v>
      </c>
      <c r="I99" s="153">
        <f t="shared" si="36"/>
        <v>0</v>
      </c>
      <c r="J99" s="237">
        <v>545622.16</v>
      </c>
    </row>
    <row r="100" spans="1:10" s="88" customFormat="1" ht="12" thickBot="1">
      <c r="A100" s="115" t="s">
        <v>47</v>
      </c>
      <c r="B100" s="116" t="s">
        <v>110</v>
      </c>
      <c r="C100" s="116"/>
      <c r="D100" s="116"/>
      <c r="E100" s="116"/>
      <c r="F100" s="116"/>
      <c r="G100" s="211"/>
      <c r="H100" s="117"/>
      <c r="I100" s="212"/>
      <c r="J100" s="212"/>
    </row>
    <row r="101" spans="1:10" s="88" customFormat="1" ht="12.75">
      <c r="A101" s="118" t="s">
        <v>48</v>
      </c>
      <c r="B101" s="229" t="s">
        <v>441</v>
      </c>
      <c r="C101" s="120">
        <v>30</v>
      </c>
      <c r="D101" s="120" t="s">
        <v>289</v>
      </c>
      <c r="E101" s="120"/>
      <c r="F101" s="120"/>
      <c r="G101" s="153">
        <f t="shared" ref="G101" si="37">C101*E101</f>
        <v>0</v>
      </c>
      <c r="H101" s="153">
        <f t="shared" ref="H101" si="38">F101*C101</f>
        <v>0</v>
      </c>
      <c r="I101" s="153">
        <f t="shared" ref="I101" si="39">H101+G101</f>
        <v>0</v>
      </c>
      <c r="J101" s="237">
        <v>6417.7124999999996</v>
      </c>
    </row>
    <row r="102" spans="1:10" s="88" customFormat="1" ht="12.75">
      <c r="A102" s="126" t="s">
        <v>49</v>
      </c>
      <c r="B102" s="229" t="s">
        <v>442</v>
      </c>
      <c r="C102" s="127">
        <v>1000</v>
      </c>
      <c r="D102" s="120" t="s">
        <v>289</v>
      </c>
      <c r="E102" s="120"/>
      <c r="F102" s="120"/>
      <c r="G102" s="153">
        <f t="shared" ref="G102:G117" si="40">C102*E102</f>
        <v>0</v>
      </c>
      <c r="H102" s="153">
        <f t="shared" ref="H102:H117" si="41">F102*C102</f>
        <v>0</v>
      </c>
      <c r="I102" s="153">
        <f t="shared" ref="I102:I117" si="42">H102+G102</f>
        <v>0</v>
      </c>
      <c r="J102" s="237">
        <v>213923.75</v>
      </c>
    </row>
    <row r="103" spans="1:10" s="88" customFormat="1" ht="12.75">
      <c r="A103" s="128" t="s">
        <v>50</v>
      </c>
      <c r="B103" s="229" t="s">
        <v>443</v>
      </c>
      <c r="C103" s="120">
        <v>8</v>
      </c>
      <c r="D103" s="120" t="s">
        <v>289</v>
      </c>
      <c r="E103" s="120"/>
      <c r="F103" s="120"/>
      <c r="G103" s="153">
        <f t="shared" si="40"/>
        <v>0</v>
      </c>
      <c r="H103" s="153">
        <f t="shared" si="41"/>
        <v>0</v>
      </c>
      <c r="I103" s="153">
        <f t="shared" si="42"/>
        <v>0</v>
      </c>
      <c r="J103" s="237">
        <v>1746.3899999999999</v>
      </c>
    </row>
    <row r="104" spans="1:10" s="88" customFormat="1" ht="12.75">
      <c r="A104" s="126" t="s">
        <v>51</v>
      </c>
      <c r="B104" s="229" t="s">
        <v>444</v>
      </c>
      <c r="C104" s="127">
        <v>10</v>
      </c>
      <c r="D104" s="120" t="s">
        <v>289</v>
      </c>
      <c r="E104" s="120"/>
      <c r="F104" s="120"/>
      <c r="G104" s="153">
        <f t="shared" si="40"/>
        <v>0</v>
      </c>
      <c r="H104" s="153">
        <f t="shared" si="41"/>
        <v>0</v>
      </c>
      <c r="I104" s="153">
        <f t="shared" si="42"/>
        <v>0</v>
      </c>
      <c r="J104" s="237">
        <v>2182.9875000000002</v>
      </c>
    </row>
    <row r="105" spans="1:10" s="88" customFormat="1" ht="12.75">
      <c r="A105" s="128" t="s">
        <v>52</v>
      </c>
      <c r="B105" s="229" t="s">
        <v>445</v>
      </c>
      <c r="C105" s="120">
        <v>18</v>
      </c>
      <c r="D105" s="120" t="s">
        <v>289</v>
      </c>
      <c r="E105" s="120"/>
      <c r="F105" s="120"/>
      <c r="G105" s="153">
        <f t="shared" si="40"/>
        <v>0</v>
      </c>
      <c r="H105" s="153">
        <f t="shared" si="41"/>
        <v>0</v>
      </c>
      <c r="I105" s="153">
        <f t="shared" si="42"/>
        <v>0</v>
      </c>
      <c r="J105" s="237">
        <v>4008.1274999999996</v>
      </c>
    </row>
    <row r="106" spans="1:10" s="88" customFormat="1" ht="12.75">
      <c r="A106" s="126" t="s">
        <v>111</v>
      </c>
      <c r="B106" s="229" t="s">
        <v>446</v>
      </c>
      <c r="C106" s="127">
        <v>18</v>
      </c>
      <c r="D106" s="120" t="s">
        <v>289</v>
      </c>
      <c r="E106" s="120"/>
      <c r="F106" s="120"/>
      <c r="G106" s="153">
        <f t="shared" si="40"/>
        <v>0</v>
      </c>
      <c r="H106" s="153">
        <f t="shared" si="41"/>
        <v>0</v>
      </c>
      <c r="I106" s="153">
        <f t="shared" si="42"/>
        <v>0</v>
      </c>
      <c r="J106" s="237">
        <v>4008.1274999999996</v>
      </c>
    </row>
    <row r="107" spans="1:10" s="88" customFormat="1" ht="12.75">
      <c r="A107" s="126" t="s">
        <v>112</v>
      </c>
      <c r="B107" s="229" t="s">
        <v>447</v>
      </c>
      <c r="C107" s="127">
        <v>38</v>
      </c>
      <c r="D107" s="120" t="s">
        <v>289</v>
      </c>
      <c r="E107" s="120"/>
      <c r="F107" s="120"/>
      <c r="G107" s="153">
        <f t="shared" si="40"/>
        <v>0</v>
      </c>
      <c r="H107" s="153">
        <f t="shared" si="41"/>
        <v>0</v>
      </c>
      <c r="I107" s="153">
        <f t="shared" si="42"/>
        <v>0</v>
      </c>
      <c r="J107" s="237">
        <v>8594.6025000000009</v>
      </c>
    </row>
    <row r="108" spans="1:10" s="88" customFormat="1" ht="12.75">
      <c r="A108" s="126" t="s">
        <v>160</v>
      </c>
      <c r="B108" s="229" t="s">
        <v>448</v>
      </c>
      <c r="C108" s="127">
        <v>38</v>
      </c>
      <c r="D108" s="120" t="s">
        <v>289</v>
      </c>
      <c r="E108" s="120"/>
      <c r="F108" s="120"/>
      <c r="G108" s="153">
        <f t="shared" si="40"/>
        <v>0</v>
      </c>
      <c r="H108" s="153">
        <f t="shared" si="41"/>
        <v>0</v>
      </c>
      <c r="I108" s="153">
        <f t="shared" si="42"/>
        <v>0</v>
      </c>
      <c r="J108" s="237">
        <v>8594.6025000000009</v>
      </c>
    </row>
    <row r="109" spans="1:10" s="88" customFormat="1" ht="12.75">
      <c r="A109" s="126" t="s">
        <v>161</v>
      </c>
      <c r="B109" s="229" t="s">
        <v>449</v>
      </c>
      <c r="C109" s="127">
        <v>26</v>
      </c>
      <c r="D109" s="120" t="s">
        <v>289</v>
      </c>
      <c r="E109" s="120"/>
      <c r="F109" s="120"/>
      <c r="G109" s="153">
        <f t="shared" si="40"/>
        <v>0</v>
      </c>
      <c r="H109" s="153">
        <f t="shared" si="41"/>
        <v>0</v>
      </c>
      <c r="I109" s="153">
        <f t="shared" si="42"/>
        <v>0</v>
      </c>
      <c r="J109" s="237">
        <v>5994.267499999999</v>
      </c>
    </row>
    <row r="110" spans="1:10" s="88" customFormat="1" ht="12.75">
      <c r="A110" s="126" t="s">
        <v>162</v>
      </c>
      <c r="B110" s="229" t="s">
        <v>450</v>
      </c>
      <c r="C110" s="127">
        <v>60</v>
      </c>
      <c r="D110" s="120" t="s">
        <v>289</v>
      </c>
      <c r="E110" s="120"/>
      <c r="F110" s="120"/>
      <c r="G110" s="153">
        <f t="shared" si="40"/>
        <v>0</v>
      </c>
      <c r="H110" s="153">
        <f t="shared" si="41"/>
        <v>0</v>
      </c>
      <c r="I110" s="153">
        <f t="shared" si="42"/>
        <v>0</v>
      </c>
      <c r="J110" s="237">
        <v>13832.924999999999</v>
      </c>
    </row>
    <row r="111" spans="1:10" s="88" customFormat="1" ht="12.75">
      <c r="A111" s="126" t="s">
        <v>163</v>
      </c>
      <c r="B111" s="229" t="s">
        <v>451</v>
      </c>
      <c r="C111" s="127">
        <v>26</v>
      </c>
      <c r="D111" s="120" t="s">
        <v>289</v>
      </c>
      <c r="E111" s="120"/>
      <c r="F111" s="120"/>
      <c r="G111" s="153">
        <f t="shared" si="40"/>
        <v>0</v>
      </c>
      <c r="H111" s="153">
        <f t="shared" si="41"/>
        <v>0</v>
      </c>
      <c r="I111" s="153">
        <f t="shared" si="42"/>
        <v>0</v>
      </c>
      <c r="J111" s="237">
        <v>5994.267499999999</v>
      </c>
    </row>
    <row r="112" spans="1:10" s="88" customFormat="1" ht="12.75">
      <c r="A112" s="126" t="s">
        <v>164</v>
      </c>
      <c r="B112" s="229" t="s">
        <v>450</v>
      </c>
      <c r="C112" s="127">
        <v>60</v>
      </c>
      <c r="D112" s="120" t="s">
        <v>289</v>
      </c>
      <c r="E112" s="120"/>
      <c r="F112" s="120"/>
      <c r="G112" s="153">
        <f t="shared" si="40"/>
        <v>0</v>
      </c>
      <c r="H112" s="153">
        <f t="shared" si="41"/>
        <v>0</v>
      </c>
      <c r="I112" s="153">
        <f t="shared" si="42"/>
        <v>0</v>
      </c>
      <c r="J112" s="237">
        <v>13832.924999999999</v>
      </c>
    </row>
    <row r="113" spans="1:193" s="88" customFormat="1" ht="12.75">
      <c r="A113" s="126" t="s">
        <v>165</v>
      </c>
      <c r="B113" s="229" t="s">
        <v>452</v>
      </c>
      <c r="C113" s="127">
        <v>220</v>
      </c>
      <c r="D113" s="120" t="s">
        <v>289</v>
      </c>
      <c r="E113" s="120"/>
      <c r="F113" s="120"/>
      <c r="G113" s="153">
        <f t="shared" si="40"/>
        <v>0</v>
      </c>
      <c r="H113" s="153">
        <f t="shared" si="41"/>
        <v>0</v>
      </c>
      <c r="I113" s="153">
        <f t="shared" si="42"/>
        <v>0</v>
      </c>
      <c r="J113" s="237">
        <v>47833.224999999999</v>
      </c>
    </row>
    <row r="114" spans="1:193" s="88" customFormat="1" ht="12.75">
      <c r="A114" s="126" t="s">
        <v>166</v>
      </c>
      <c r="B114" s="229" t="s">
        <v>453</v>
      </c>
      <c r="C114" s="127">
        <v>32</v>
      </c>
      <c r="D114" s="120" t="s">
        <v>289</v>
      </c>
      <c r="E114" s="120"/>
      <c r="F114" s="120"/>
      <c r="G114" s="153">
        <f t="shared" si="40"/>
        <v>0</v>
      </c>
      <c r="H114" s="153">
        <f t="shared" si="41"/>
        <v>0</v>
      </c>
      <c r="I114" s="153">
        <f t="shared" si="42"/>
        <v>0</v>
      </c>
      <c r="J114" s="237">
        <v>6957.5599999999995</v>
      </c>
    </row>
    <row r="115" spans="1:193" s="88" customFormat="1" ht="12.75">
      <c r="A115" s="126" t="s">
        <v>167</v>
      </c>
      <c r="B115" s="229" t="s">
        <v>454</v>
      </c>
      <c r="C115" s="127">
        <v>40</v>
      </c>
      <c r="D115" s="120" t="s">
        <v>289</v>
      </c>
      <c r="E115" s="120"/>
      <c r="F115" s="120"/>
      <c r="G115" s="153">
        <f t="shared" si="40"/>
        <v>0</v>
      </c>
      <c r="H115" s="153">
        <f t="shared" si="41"/>
        <v>0</v>
      </c>
      <c r="I115" s="153">
        <f t="shared" si="42"/>
        <v>0</v>
      </c>
      <c r="J115" s="237">
        <v>8836.9500000000007</v>
      </c>
    </row>
    <row r="116" spans="1:193" s="88" customFormat="1" ht="12.75">
      <c r="A116" s="126" t="s">
        <v>294</v>
      </c>
      <c r="B116" s="229" t="s">
        <v>455</v>
      </c>
      <c r="C116" s="127">
        <v>10</v>
      </c>
      <c r="D116" s="120" t="s">
        <v>289</v>
      </c>
      <c r="E116" s="120"/>
      <c r="F116" s="120"/>
      <c r="G116" s="153">
        <f t="shared" si="40"/>
        <v>0</v>
      </c>
      <c r="H116" s="153">
        <f t="shared" si="41"/>
        <v>0</v>
      </c>
      <c r="I116" s="153">
        <f t="shared" si="42"/>
        <v>0</v>
      </c>
      <c r="J116" s="237">
        <v>2305.4875000000002</v>
      </c>
    </row>
    <row r="117" spans="1:193" s="88" customFormat="1" ht="13.5" thickBot="1">
      <c r="A117" s="214" t="s">
        <v>295</v>
      </c>
      <c r="B117" s="229" t="s">
        <v>456</v>
      </c>
      <c r="C117" s="215">
        <v>10</v>
      </c>
      <c r="D117" s="215" t="s">
        <v>289</v>
      </c>
      <c r="E117" s="120"/>
      <c r="F117" s="120"/>
      <c r="G117" s="153">
        <f t="shared" si="40"/>
        <v>0</v>
      </c>
      <c r="H117" s="153">
        <f t="shared" si="41"/>
        <v>0</v>
      </c>
      <c r="I117" s="153">
        <f t="shared" si="42"/>
        <v>0</v>
      </c>
      <c r="J117" s="237">
        <v>2305.4875000000002</v>
      </c>
    </row>
    <row r="118" spans="1:193" s="88" customFormat="1" ht="12" thickBot="1">
      <c r="A118" s="115" t="s">
        <v>53</v>
      </c>
      <c r="B118" s="116" t="s">
        <v>113</v>
      </c>
      <c r="C118" s="116"/>
      <c r="D118" s="116"/>
      <c r="E118" s="116"/>
      <c r="F118" s="116"/>
      <c r="G118" s="211"/>
      <c r="H118" s="117"/>
      <c r="I118" s="212"/>
      <c r="J118" s="212"/>
    </row>
    <row r="119" spans="1:193" s="88" customFormat="1" ht="12.75">
      <c r="A119" s="118" t="s">
        <v>54</v>
      </c>
      <c r="B119" s="229" t="s">
        <v>457</v>
      </c>
      <c r="C119" s="120">
        <v>32</v>
      </c>
      <c r="D119" s="120" t="s">
        <v>59</v>
      </c>
      <c r="E119" s="120"/>
      <c r="F119" s="120"/>
      <c r="G119" s="153">
        <f t="shared" ref="G119" si="43">C119*E119</f>
        <v>0</v>
      </c>
      <c r="H119" s="153">
        <f t="shared" ref="H119" si="44">F119*C119</f>
        <v>0</v>
      </c>
      <c r="I119" s="153">
        <f t="shared" ref="I119" si="45">H119+G119</f>
        <v>0</v>
      </c>
      <c r="J119" s="237">
        <v>34583.669900000001</v>
      </c>
    </row>
    <row r="120" spans="1:193" s="88" customFormat="1" ht="12.75">
      <c r="A120" s="126" t="s">
        <v>114</v>
      </c>
      <c r="B120" s="229" t="s">
        <v>458</v>
      </c>
      <c r="C120" s="127">
        <v>32</v>
      </c>
      <c r="D120" s="120" t="s">
        <v>59</v>
      </c>
      <c r="E120" s="120"/>
      <c r="F120" s="120"/>
      <c r="G120" s="153">
        <f t="shared" ref="G120:G123" si="46">C120*E120</f>
        <v>0</v>
      </c>
      <c r="H120" s="153">
        <f t="shared" ref="H120:H123" si="47">F120*C120</f>
        <v>0</v>
      </c>
      <c r="I120" s="153">
        <f t="shared" ref="I120:I123" si="48">H120+G120</f>
        <v>0</v>
      </c>
      <c r="J120" s="237">
        <v>34583.669900000001</v>
      </c>
    </row>
    <row r="121" spans="1:193" s="88" customFormat="1" ht="12.75">
      <c r="A121" s="128" t="s">
        <v>115</v>
      </c>
      <c r="B121" s="229" t="s">
        <v>459</v>
      </c>
      <c r="C121" s="120">
        <v>4</v>
      </c>
      <c r="D121" s="120" t="s">
        <v>59</v>
      </c>
      <c r="E121" s="120"/>
      <c r="F121" s="120"/>
      <c r="G121" s="153">
        <f t="shared" si="46"/>
        <v>0</v>
      </c>
      <c r="H121" s="153">
        <f t="shared" si="47"/>
        <v>0</v>
      </c>
      <c r="I121" s="153">
        <f t="shared" si="48"/>
        <v>0</v>
      </c>
      <c r="J121" s="237">
        <v>4461.0815999999995</v>
      </c>
    </row>
    <row r="122" spans="1:193" s="88" customFormat="1" ht="12.75">
      <c r="A122" s="126" t="s">
        <v>168</v>
      </c>
      <c r="B122" s="229" t="s">
        <v>460</v>
      </c>
      <c r="C122" s="127">
        <v>6</v>
      </c>
      <c r="D122" s="120" t="s">
        <v>59</v>
      </c>
      <c r="E122" s="120"/>
      <c r="F122" s="120"/>
      <c r="G122" s="153">
        <f t="shared" si="46"/>
        <v>0</v>
      </c>
      <c r="H122" s="153">
        <f t="shared" si="47"/>
        <v>0</v>
      </c>
      <c r="I122" s="153">
        <f t="shared" si="48"/>
        <v>0</v>
      </c>
      <c r="J122" s="237">
        <v>6691.6224000000002</v>
      </c>
    </row>
    <row r="123" spans="1:193" s="88" customFormat="1" ht="12.75">
      <c r="A123" s="128" t="s">
        <v>116</v>
      </c>
      <c r="B123" s="229" t="s">
        <v>461</v>
      </c>
      <c r="C123" s="120">
        <v>6</v>
      </c>
      <c r="D123" s="120" t="s">
        <v>59</v>
      </c>
      <c r="E123" s="120"/>
      <c r="F123" s="120"/>
      <c r="G123" s="153">
        <f t="shared" si="46"/>
        <v>0</v>
      </c>
      <c r="H123" s="153">
        <f t="shared" si="47"/>
        <v>0</v>
      </c>
      <c r="I123" s="153">
        <f t="shared" si="48"/>
        <v>0</v>
      </c>
      <c r="J123" s="237">
        <v>6691.6224000000002</v>
      </c>
    </row>
    <row r="124" spans="1:193" s="88" customFormat="1" ht="12" thickBot="1">
      <c r="A124" s="168"/>
      <c r="B124" s="169"/>
      <c r="C124" s="170"/>
      <c r="D124" s="170"/>
      <c r="E124" s="170"/>
      <c r="F124" s="170"/>
      <c r="G124" s="171"/>
      <c r="H124" s="236" t="s">
        <v>346</v>
      </c>
      <c r="I124" s="174">
        <f>I96+I97+I98+I99+I101+I102+I103+I104+I105+I106+I107+I108+I109+I110+I111+I112+I113+I114+I115+I116+I117+I119+I120+I121+I122+I123</f>
        <v>0</v>
      </c>
      <c r="J124" s="240">
        <f>J96+J97+J98+J99+J101+J102+J103+J104+J105+J106+J107+J108+J109+J110+J111+J112+J113+J114+J115+J116+J117+J119+J120+J121+J122+J123</f>
        <v>1198371.6412000004</v>
      </c>
    </row>
    <row r="125" spans="1:193" s="88" customFormat="1" ht="12" thickBot="1">
      <c r="A125" s="129" t="s">
        <v>55</v>
      </c>
      <c r="B125" s="130" t="s">
        <v>214</v>
      </c>
      <c r="C125" s="130"/>
      <c r="D125" s="130"/>
      <c r="E125" s="130"/>
      <c r="F125" s="130"/>
      <c r="G125" s="131"/>
      <c r="H125" s="131"/>
      <c r="I125" s="131"/>
      <c r="J125" s="131"/>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c r="AO125" s="132"/>
      <c r="AP125" s="132"/>
      <c r="AQ125" s="132"/>
      <c r="AR125" s="132"/>
      <c r="AS125" s="132"/>
      <c r="AT125" s="132"/>
      <c r="AU125" s="132"/>
      <c r="AV125" s="132"/>
      <c r="AW125" s="132"/>
      <c r="AX125" s="132"/>
      <c r="AY125" s="132"/>
      <c r="AZ125" s="132"/>
      <c r="BA125" s="132"/>
      <c r="BB125" s="132"/>
      <c r="BC125" s="132"/>
      <c r="BD125" s="132"/>
      <c r="BE125" s="132"/>
      <c r="BF125" s="132"/>
      <c r="BG125" s="132"/>
      <c r="BH125" s="132"/>
      <c r="BI125" s="132"/>
      <c r="BJ125" s="132"/>
      <c r="BK125" s="132"/>
      <c r="BL125" s="132"/>
      <c r="BM125" s="132"/>
      <c r="BN125" s="132"/>
      <c r="BO125" s="132"/>
      <c r="BP125" s="132"/>
      <c r="BQ125" s="132"/>
      <c r="BR125" s="132"/>
      <c r="BS125" s="132"/>
      <c r="BT125" s="132"/>
      <c r="BU125" s="132"/>
      <c r="BV125" s="132"/>
      <c r="BW125" s="132"/>
      <c r="BX125" s="132"/>
      <c r="BY125" s="132"/>
      <c r="BZ125" s="132"/>
      <c r="CA125" s="132"/>
      <c r="CB125" s="132"/>
      <c r="CC125" s="132"/>
      <c r="CD125" s="132"/>
      <c r="CE125" s="132"/>
      <c r="CF125" s="132"/>
      <c r="CG125" s="132"/>
      <c r="CH125" s="132"/>
      <c r="CI125" s="132"/>
      <c r="CJ125" s="132"/>
      <c r="CK125" s="132"/>
      <c r="CL125" s="132"/>
      <c r="CM125" s="132"/>
      <c r="CN125" s="132"/>
      <c r="CO125" s="132"/>
      <c r="CP125" s="132"/>
      <c r="CQ125" s="132"/>
      <c r="CR125" s="132"/>
      <c r="CS125" s="132"/>
      <c r="CT125" s="132"/>
      <c r="CU125" s="132"/>
      <c r="CV125" s="132"/>
      <c r="CW125" s="132"/>
      <c r="CX125" s="132"/>
      <c r="CY125" s="132"/>
      <c r="CZ125" s="132"/>
      <c r="DA125" s="132"/>
      <c r="DB125" s="132"/>
      <c r="DC125" s="132"/>
      <c r="DD125" s="132"/>
      <c r="DE125" s="132"/>
      <c r="DF125" s="132"/>
      <c r="DG125" s="132"/>
      <c r="DH125" s="132"/>
      <c r="DI125" s="132"/>
      <c r="DJ125" s="132"/>
      <c r="DK125" s="132"/>
      <c r="DL125" s="132"/>
      <c r="DM125" s="132"/>
      <c r="DN125" s="132"/>
      <c r="DO125" s="132"/>
      <c r="DP125" s="132"/>
      <c r="DQ125" s="132"/>
      <c r="DR125" s="132"/>
      <c r="DS125" s="132"/>
      <c r="DT125" s="132"/>
      <c r="DU125" s="132"/>
      <c r="DV125" s="132"/>
      <c r="DW125" s="132"/>
      <c r="DX125" s="132"/>
      <c r="DY125" s="132"/>
      <c r="DZ125" s="132"/>
      <c r="EA125" s="132"/>
      <c r="EB125" s="132"/>
      <c r="EC125" s="132"/>
      <c r="ED125" s="132"/>
      <c r="EE125" s="132"/>
      <c r="EF125" s="132"/>
      <c r="EG125" s="132"/>
      <c r="EH125" s="132"/>
      <c r="EI125" s="132"/>
      <c r="EJ125" s="132"/>
      <c r="EK125" s="132"/>
      <c r="EL125" s="132"/>
      <c r="EM125" s="132"/>
      <c r="EN125" s="132"/>
      <c r="EO125" s="132"/>
      <c r="EP125" s="132"/>
      <c r="EQ125" s="132"/>
      <c r="ER125" s="132"/>
      <c r="ES125" s="132"/>
      <c r="ET125" s="132"/>
      <c r="EU125" s="132"/>
      <c r="EV125" s="132"/>
      <c r="EW125" s="132"/>
      <c r="EX125" s="132"/>
      <c r="EY125" s="132"/>
      <c r="EZ125" s="132"/>
      <c r="FA125" s="132"/>
      <c r="FB125" s="132"/>
      <c r="FC125" s="132"/>
      <c r="FD125" s="132"/>
      <c r="FE125" s="132"/>
      <c r="FF125" s="132"/>
      <c r="FG125" s="132"/>
      <c r="FH125" s="132"/>
      <c r="FI125" s="132"/>
      <c r="FJ125" s="132"/>
      <c r="FK125" s="132"/>
      <c r="FL125" s="132"/>
      <c r="FM125" s="132"/>
      <c r="FN125" s="132"/>
      <c r="FO125" s="132"/>
      <c r="FP125" s="132"/>
      <c r="FQ125" s="132"/>
      <c r="FR125" s="132"/>
      <c r="FS125" s="132"/>
      <c r="FT125" s="132"/>
      <c r="FU125" s="132"/>
      <c r="FV125" s="132"/>
      <c r="FW125" s="132"/>
      <c r="FX125" s="132"/>
      <c r="FY125" s="132"/>
      <c r="FZ125" s="132"/>
      <c r="GA125" s="132"/>
      <c r="GB125" s="132"/>
      <c r="GC125" s="132"/>
      <c r="GD125" s="132"/>
      <c r="GE125" s="132"/>
      <c r="GF125" s="132"/>
      <c r="GG125" s="132"/>
      <c r="GH125" s="132"/>
      <c r="GI125" s="132"/>
      <c r="GJ125" s="132"/>
      <c r="GK125" s="132"/>
    </row>
    <row r="126" spans="1:193" s="88" customFormat="1" ht="12.75">
      <c r="A126" s="133" t="s">
        <v>56</v>
      </c>
      <c r="B126" s="229" t="s">
        <v>462</v>
      </c>
      <c r="C126" s="134">
        <v>120</v>
      </c>
      <c r="D126" s="120" t="s">
        <v>289</v>
      </c>
      <c r="E126" s="225"/>
      <c r="F126" s="225"/>
      <c r="G126" s="153">
        <f t="shared" ref="G126:G132" si="49">C126*E126</f>
        <v>0</v>
      </c>
      <c r="H126" s="153">
        <f t="shared" ref="H126:H132" si="50">F126*C126</f>
        <v>0</v>
      </c>
      <c r="I126" s="153">
        <f t="shared" ref="I126:I132" si="51">H126+G126</f>
        <v>0</v>
      </c>
      <c r="J126" s="237">
        <v>13188</v>
      </c>
      <c r="K126" s="132"/>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c r="AO126" s="132"/>
      <c r="AP126" s="132"/>
      <c r="AQ126" s="132"/>
      <c r="AR126" s="132"/>
      <c r="AS126" s="132"/>
      <c r="AT126" s="132"/>
      <c r="AU126" s="132"/>
      <c r="AV126" s="132"/>
      <c r="AW126" s="132"/>
      <c r="AX126" s="132"/>
      <c r="AY126" s="132"/>
      <c r="AZ126" s="132"/>
      <c r="BA126" s="132"/>
      <c r="BB126" s="132"/>
      <c r="BC126" s="132"/>
      <c r="BD126" s="132"/>
      <c r="BE126" s="132"/>
      <c r="BF126" s="132"/>
      <c r="BG126" s="132"/>
      <c r="BH126" s="132"/>
      <c r="BI126" s="132"/>
      <c r="BJ126" s="132"/>
      <c r="BK126" s="132"/>
      <c r="BL126" s="132"/>
      <c r="BM126" s="132"/>
      <c r="BN126" s="132"/>
      <c r="BO126" s="132"/>
      <c r="BP126" s="132"/>
      <c r="BQ126" s="132"/>
      <c r="BR126" s="132"/>
      <c r="BS126" s="132"/>
      <c r="BT126" s="132"/>
      <c r="BU126" s="132"/>
      <c r="BV126" s="132"/>
      <c r="BW126" s="132"/>
      <c r="BX126" s="132"/>
      <c r="BY126" s="132"/>
      <c r="BZ126" s="132"/>
      <c r="CA126" s="132"/>
      <c r="CB126" s="132"/>
      <c r="CC126" s="132"/>
      <c r="CD126" s="132"/>
      <c r="CE126" s="132"/>
      <c r="CF126" s="132"/>
      <c r="CG126" s="132"/>
      <c r="CH126" s="132"/>
      <c r="CI126" s="132"/>
      <c r="CJ126" s="132"/>
      <c r="CK126" s="132"/>
      <c r="CL126" s="132"/>
      <c r="CM126" s="132"/>
      <c r="CN126" s="132"/>
      <c r="CO126" s="132"/>
      <c r="CP126" s="132"/>
      <c r="CQ126" s="132"/>
      <c r="CR126" s="132"/>
      <c r="CS126" s="132"/>
      <c r="CT126" s="132"/>
      <c r="CU126" s="132"/>
      <c r="CV126" s="132"/>
      <c r="CW126" s="132"/>
      <c r="CX126" s="132"/>
      <c r="CY126" s="132"/>
      <c r="CZ126" s="132"/>
      <c r="DA126" s="132"/>
      <c r="DB126" s="132"/>
      <c r="DC126" s="132"/>
      <c r="DD126" s="132"/>
      <c r="DE126" s="132"/>
      <c r="DF126" s="132"/>
      <c r="DG126" s="132"/>
      <c r="DH126" s="132"/>
      <c r="DI126" s="132"/>
      <c r="DJ126" s="132"/>
      <c r="DK126" s="132"/>
      <c r="DL126" s="132"/>
      <c r="DM126" s="132"/>
      <c r="DN126" s="132"/>
      <c r="DO126" s="132"/>
      <c r="DP126" s="132"/>
      <c r="DQ126" s="132"/>
      <c r="DR126" s="132"/>
      <c r="DS126" s="132"/>
      <c r="DT126" s="132"/>
      <c r="DU126" s="132"/>
      <c r="DV126" s="132"/>
      <c r="DW126" s="132"/>
      <c r="DX126" s="132"/>
      <c r="DY126" s="132"/>
      <c r="DZ126" s="132"/>
      <c r="EA126" s="132"/>
      <c r="EB126" s="132"/>
      <c r="EC126" s="132"/>
      <c r="ED126" s="132"/>
      <c r="EE126" s="132"/>
      <c r="EF126" s="132"/>
      <c r="EG126" s="132"/>
      <c r="EH126" s="132"/>
      <c r="EI126" s="132"/>
      <c r="EJ126" s="132"/>
      <c r="EK126" s="132"/>
      <c r="EL126" s="132"/>
      <c r="EM126" s="132"/>
      <c r="EN126" s="132"/>
      <c r="EO126" s="132"/>
      <c r="EP126" s="132"/>
      <c r="EQ126" s="132"/>
      <c r="ER126" s="132"/>
      <c r="ES126" s="132"/>
      <c r="ET126" s="132"/>
      <c r="EU126" s="132"/>
      <c r="EV126" s="132"/>
      <c r="EW126" s="132"/>
      <c r="EX126" s="132"/>
      <c r="EY126" s="132"/>
      <c r="EZ126" s="132"/>
      <c r="FA126" s="132"/>
      <c r="FB126" s="132"/>
      <c r="FC126" s="132"/>
      <c r="FD126" s="132"/>
      <c r="FE126" s="132"/>
      <c r="FF126" s="132"/>
      <c r="FG126" s="132"/>
      <c r="FH126" s="132"/>
      <c r="FI126" s="132"/>
      <c r="FJ126" s="132"/>
      <c r="FK126" s="132"/>
      <c r="FL126" s="132"/>
      <c r="FM126" s="132"/>
      <c r="FN126" s="132"/>
      <c r="FO126" s="132"/>
      <c r="FP126" s="132"/>
      <c r="FQ126" s="132"/>
      <c r="FR126" s="132"/>
      <c r="FS126" s="132"/>
      <c r="FT126" s="132"/>
      <c r="FU126" s="132"/>
      <c r="FV126" s="132"/>
      <c r="FW126" s="132"/>
      <c r="FX126" s="132"/>
      <c r="FY126" s="132"/>
      <c r="FZ126" s="132"/>
      <c r="GA126" s="132"/>
      <c r="GB126" s="132"/>
      <c r="GC126" s="132"/>
      <c r="GD126" s="132"/>
      <c r="GE126" s="132"/>
      <c r="GF126" s="132"/>
      <c r="GG126" s="132"/>
      <c r="GH126" s="132"/>
      <c r="GI126" s="132"/>
      <c r="GJ126" s="132"/>
      <c r="GK126" s="132"/>
    </row>
    <row r="127" spans="1:193" s="88" customFormat="1" ht="12.75">
      <c r="A127" s="133" t="s">
        <v>57</v>
      </c>
      <c r="B127" s="229" t="s">
        <v>463</v>
      </c>
      <c r="C127" s="134">
        <v>120</v>
      </c>
      <c r="D127" s="120" t="s">
        <v>289</v>
      </c>
      <c r="E127" s="225"/>
      <c r="F127" s="225"/>
      <c r="G127" s="153">
        <f t="shared" si="49"/>
        <v>0</v>
      </c>
      <c r="H127" s="153">
        <f t="shared" si="50"/>
        <v>0</v>
      </c>
      <c r="I127" s="153">
        <f t="shared" si="51"/>
        <v>0</v>
      </c>
      <c r="J127" s="237">
        <v>13188</v>
      </c>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c r="AO127" s="132"/>
      <c r="AP127" s="132"/>
      <c r="AQ127" s="132"/>
      <c r="AR127" s="132"/>
      <c r="AS127" s="132"/>
      <c r="AT127" s="132"/>
      <c r="AU127" s="132"/>
      <c r="AV127" s="132"/>
      <c r="AW127" s="132"/>
      <c r="AX127" s="132"/>
      <c r="AY127" s="132"/>
      <c r="AZ127" s="132"/>
      <c r="BA127" s="132"/>
      <c r="BB127" s="132"/>
      <c r="BC127" s="132"/>
      <c r="BD127" s="132"/>
      <c r="BE127" s="132"/>
      <c r="BF127" s="132"/>
      <c r="BG127" s="132"/>
      <c r="BH127" s="132"/>
      <c r="BI127" s="132"/>
      <c r="BJ127" s="132"/>
      <c r="BK127" s="132"/>
      <c r="BL127" s="132"/>
      <c r="BM127" s="132"/>
      <c r="BN127" s="132"/>
      <c r="BO127" s="132"/>
      <c r="BP127" s="132"/>
      <c r="BQ127" s="132"/>
      <c r="BR127" s="132"/>
      <c r="BS127" s="132"/>
      <c r="BT127" s="132"/>
      <c r="BU127" s="132"/>
      <c r="BV127" s="132"/>
      <c r="BW127" s="132"/>
      <c r="BX127" s="132"/>
      <c r="BY127" s="132"/>
      <c r="BZ127" s="132"/>
      <c r="CA127" s="132"/>
      <c r="CB127" s="132"/>
      <c r="CC127" s="132"/>
      <c r="CD127" s="132"/>
      <c r="CE127" s="132"/>
      <c r="CF127" s="132"/>
      <c r="CG127" s="132"/>
      <c r="CH127" s="132"/>
      <c r="CI127" s="132"/>
      <c r="CJ127" s="132"/>
      <c r="CK127" s="132"/>
      <c r="CL127" s="132"/>
      <c r="CM127" s="132"/>
      <c r="CN127" s="132"/>
      <c r="CO127" s="132"/>
      <c r="CP127" s="132"/>
      <c r="CQ127" s="132"/>
      <c r="CR127" s="132"/>
      <c r="CS127" s="132"/>
      <c r="CT127" s="132"/>
      <c r="CU127" s="132"/>
      <c r="CV127" s="132"/>
      <c r="CW127" s="132"/>
      <c r="CX127" s="132"/>
      <c r="CY127" s="132"/>
      <c r="CZ127" s="132"/>
      <c r="DA127" s="132"/>
      <c r="DB127" s="132"/>
      <c r="DC127" s="132"/>
      <c r="DD127" s="132"/>
      <c r="DE127" s="132"/>
      <c r="DF127" s="132"/>
      <c r="DG127" s="132"/>
      <c r="DH127" s="132"/>
      <c r="DI127" s="132"/>
      <c r="DJ127" s="132"/>
      <c r="DK127" s="132"/>
      <c r="DL127" s="132"/>
      <c r="DM127" s="132"/>
      <c r="DN127" s="132"/>
      <c r="DO127" s="132"/>
      <c r="DP127" s="132"/>
      <c r="DQ127" s="132"/>
      <c r="DR127" s="132"/>
      <c r="DS127" s="132"/>
      <c r="DT127" s="132"/>
      <c r="DU127" s="132"/>
      <c r="DV127" s="132"/>
      <c r="DW127" s="132"/>
      <c r="DX127" s="132"/>
      <c r="DY127" s="132"/>
      <c r="DZ127" s="132"/>
      <c r="EA127" s="132"/>
      <c r="EB127" s="132"/>
      <c r="EC127" s="132"/>
      <c r="ED127" s="132"/>
      <c r="EE127" s="132"/>
      <c r="EF127" s="132"/>
      <c r="EG127" s="132"/>
      <c r="EH127" s="132"/>
      <c r="EI127" s="132"/>
      <c r="EJ127" s="132"/>
      <c r="EK127" s="132"/>
      <c r="EL127" s="132"/>
      <c r="EM127" s="132"/>
      <c r="EN127" s="132"/>
      <c r="EO127" s="132"/>
      <c r="EP127" s="132"/>
      <c r="EQ127" s="132"/>
      <c r="ER127" s="132"/>
      <c r="ES127" s="132"/>
      <c r="ET127" s="132"/>
      <c r="EU127" s="132"/>
      <c r="EV127" s="132"/>
      <c r="EW127" s="132"/>
      <c r="EX127" s="132"/>
      <c r="EY127" s="132"/>
      <c r="EZ127" s="132"/>
      <c r="FA127" s="132"/>
      <c r="FB127" s="132"/>
      <c r="FC127" s="132"/>
      <c r="FD127" s="132"/>
      <c r="FE127" s="132"/>
      <c r="FF127" s="132"/>
      <c r="FG127" s="132"/>
      <c r="FH127" s="132"/>
      <c r="FI127" s="132"/>
      <c r="FJ127" s="132"/>
      <c r="FK127" s="132"/>
      <c r="FL127" s="132"/>
      <c r="FM127" s="132"/>
      <c r="FN127" s="132"/>
      <c r="FO127" s="132"/>
      <c r="FP127" s="132"/>
      <c r="FQ127" s="132"/>
      <c r="FR127" s="132"/>
      <c r="FS127" s="132"/>
      <c r="FT127" s="132"/>
      <c r="FU127" s="132"/>
      <c r="FV127" s="132"/>
      <c r="FW127" s="132"/>
      <c r="FX127" s="132"/>
      <c r="FY127" s="132"/>
      <c r="FZ127" s="132"/>
      <c r="GA127" s="132"/>
      <c r="GB127" s="132"/>
      <c r="GC127" s="132"/>
      <c r="GD127" s="132"/>
      <c r="GE127" s="132"/>
      <c r="GF127" s="132"/>
      <c r="GG127" s="132"/>
      <c r="GH127" s="132"/>
      <c r="GI127" s="132"/>
      <c r="GJ127" s="132"/>
      <c r="GK127" s="132"/>
    </row>
    <row r="128" spans="1:193" s="88" customFormat="1" ht="12.75">
      <c r="A128" s="133" t="s">
        <v>58</v>
      </c>
      <c r="B128" s="229" t="s">
        <v>464</v>
      </c>
      <c r="C128" s="134">
        <v>120</v>
      </c>
      <c r="D128" s="120" t="s">
        <v>289</v>
      </c>
      <c r="E128" s="225"/>
      <c r="F128" s="225"/>
      <c r="G128" s="153">
        <f t="shared" si="49"/>
        <v>0</v>
      </c>
      <c r="H128" s="153">
        <f t="shared" si="50"/>
        <v>0</v>
      </c>
      <c r="I128" s="153">
        <f t="shared" si="51"/>
        <v>0</v>
      </c>
      <c r="J128" s="237">
        <v>13188</v>
      </c>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c r="AO128" s="132"/>
      <c r="AP128" s="132"/>
      <c r="AQ128" s="132"/>
      <c r="AR128" s="132"/>
      <c r="AS128" s="132"/>
      <c r="AT128" s="132"/>
      <c r="AU128" s="132"/>
      <c r="AV128" s="132"/>
      <c r="AW128" s="132"/>
      <c r="AX128" s="132"/>
      <c r="AY128" s="132"/>
      <c r="AZ128" s="132"/>
      <c r="BA128" s="132"/>
      <c r="BB128" s="132"/>
      <c r="BC128" s="132"/>
      <c r="BD128" s="132"/>
      <c r="BE128" s="132"/>
      <c r="BF128" s="132"/>
      <c r="BG128" s="132"/>
      <c r="BH128" s="132"/>
      <c r="BI128" s="132"/>
      <c r="BJ128" s="132"/>
      <c r="BK128" s="132"/>
      <c r="BL128" s="132"/>
      <c r="BM128" s="132"/>
      <c r="BN128" s="132"/>
      <c r="BO128" s="132"/>
      <c r="BP128" s="132"/>
      <c r="BQ128" s="132"/>
      <c r="BR128" s="132"/>
      <c r="BS128" s="132"/>
      <c r="BT128" s="132"/>
      <c r="BU128" s="132"/>
      <c r="BV128" s="132"/>
      <c r="BW128" s="132"/>
      <c r="BX128" s="132"/>
      <c r="BY128" s="132"/>
      <c r="BZ128" s="132"/>
      <c r="CA128" s="132"/>
      <c r="CB128" s="132"/>
      <c r="CC128" s="132"/>
      <c r="CD128" s="132"/>
      <c r="CE128" s="132"/>
      <c r="CF128" s="132"/>
      <c r="CG128" s="132"/>
      <c r="CH128" s="132"/>
      <c r="CI128" s="132"/>
      <c r="CJ128" s="132"/>
      <c r="CK128" s="132"/>
      <c r="CL128" s="132"/>
      <c r="CM128" s="132"/>
      <c r="CN128" s="132"/>
      <c r="CO128" s="132"/>
      <c r="CP128" s="132"/>
      <c r="CQ128" s="132"/>
      <c r="CR128" s="132"/>
      <c r="CS128" s="132"/>
      <c r="CT128" s="132"/>
      <c r="CU128" s="132"/>
      <c r="CV128" s="132"/>
      <c r="CW128" s="132"/>
      <c r="CX128" s="132"/>
      <c r="CY128" s="132"/>
      <c r="CZ128" s="132"/>
      <c r="DA128" s="132"/>
      <c r="DB128" s="132"/>
      <c r="DC128" s="132"/>
      <c r="DD128" s="132"/>
      <c r="DE128" s="132"/>
      <c r="DF128" s="132"/>
      <c r="DG128" s="132"/>
      <c r="DH128" s="132"/>
      <c r="DI128" s="132"/>
      <c r="DJ128" s="132"/>
      <c r="DK128" s="132"/>
      <c r="DL128" s="132"/>
      <c r="DM128" s="132"/>
      <c r="DN128" s="132"/>
      <c r="DO128" s="132"/>
      <c r="DP128" s="132"/>
      <c r="DQ128" s="132"/>
      <c r="DR128" s="132"/>
      <c r="DS128" s="132"/>
      <c r="DT128" s="132"/>
      <c r="DU128" s="132"/>
      <c r="DV128" s="132"/>
      <c r="DW128" s="132"/>
      <c r="DX128" s="132"/>
      <c r="DY128" s="132"/>
      <c r="DZ128" s="132"/>
      <c r="EA128" s="132"/>
      <c r="EB128" s="132"/>
      <c r="EC128" s="132"/>
      <c r="ED128" s="132"/>
      <c r="EE128" s="132"/>
      <c r="EF128" s="132"/>
      <c r="EG128" s="132"/>
      <c r="EH128" s="132"/>
      <c r="EI128" s="132"/>
      <c r="EJ128" s="132"/>
      <c r="EK128" s="132"/>
      <c r="EL128" s="132"/>
      <c r="EM128" s="132"/>
      <c r="EN128" s="132"/>
      <c r="EO128" s="132"/>
      <c r="EP128" s="132"/>
      <c r="EQ128" s="132"/>
      <c r="ER128" s="132"/>
      <c r="ES128" s="132"/>
      <c r="ET128" s="132"/>
      <c r="EU128" s="132"/>
      <c r="EV128" s="132"/>
      <c r="EW128" s="132"/>
      <c r="EX128" s="132"/>
      <c r="EY128" s="132"/>
      <c r="EZ128" s="132"/>
      <c r="FA128" s="132"/>
      <c r="FB128" s="132"/>
      <c r="FC128" s="132"/>
      <c r="FD128" s="132"/>
      <c r="FE128" s="132"/>
      <c r="FF128" s="132"/>
      <c r="FG128" s="132"/>
      <c r="FH128" s="132"/>
      <c r="FI128" s="132"/>
      <c r="FJ128" s="132"/>
      <c r="FK128" s="132"/>
      <c r="FL128" s="132"/>
      <c r="FM128" s="132"/>
      <c r="FN128" s="132"/>
      <c r="FO128" s="132"/>
      <c r="FP128" s="132"/>
      <c r="FQ128" s="132"/>
      <c r="FR128" s="132"/>
      <c r="FS128" s="132"/>
      <c r="FT128" s="132"/>
      <c r="FU128" s="132"/>
      <c r="FV128" s="132"/>
      <c r="FW128" s="132"/>
      <c r="FX128" s="132"/>
      <c r="FY128" s="132"/>
      <c r="FZ128" s="132"/>
      <c r="GA128" s="132"/>
      <c r="GB128" s="132"/>
      <c r="GC128" s="132"/>
      <c r="GD128" s="132"/>
      <c r="GE128" s="132"/>
      <c r="GF128" s="132"/>
      <c r="GG128" s="132"/>
      <c r="GH128" s="132"/>
      <c r="GI128" s="132"/>
      <c r="GJ128" s="132"/>
      <c r="GK128" s="132"/>
    </row>
    <row r="129" spans="1:193" s="88" customFormat="1" ht="12.75">
      <c r="A129" s="133" t="s">
        <v>117</v>
      </c>
      <c r="B129" s="229" t="s">
        <v>465</v>
      </c>
      <c r="C129" s="134">
        <v>260</v>
      </c>
      <c r="D129" s="120" t="s">
        <v>289</v>
      </c>
      <c r="E129" s="225"/>
      <c r="F129" s="225"/>
      <c r="G129" s="153">
        <f t="shared" si="49"/>
        <v>0</v>
      </c>
      <c r="H129" s="153">
        <f t="shared" si="50"/>
        <v>0</v>
      </c>
      <c r="I129" s="153">
        <f t="shared" si="51"/>
        <v>0</v>
      </c>
      <c r="J129" s="237">
        <v>28574</v>
      </c>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c r="AO129" s="132"/>
      <c r="AP129" s="132"/>
      <c r="AQ129" s="132"/>
      <c r="AR129" s="132"/>
      <c r="AS129" s="132"/>
      <c r="AT129" s="132"/>
      <c r="AU129" s="132"/>
      <c r="AV129" s="132"/>
      <c r="AW129" s="132"/>
      <c r="AX129" s="132"/>
      <c r="AY129" s="132"/>
      <c r="AZ129" s="132"/>
      <c r="BA129" s="132"/>
      <c r="BB129" s="132"/>
      <c r="BC129" s="132"/>
      <c r="BD129" s="132"/>
      <c r="BE129" s="132"/>
      <c r="BF129" s="132"/>
      <c r="BG129" s="132"/>
      <c r="BH129" s="132"/>
      <c r="BI129" s="132"/>
      <c r="BJ129" s="132"/>
      <c r="BK129" s="132"/>
      <c r="BL129" s="132"/>
      <c r="BM129" s="132"/>
      <c r="BN129" s="132"/>
      <c r="BO129" s="132"/>
      <c r="BP129" s="132"/>
      <c r="BQ129" s="132"/>
      <c r="BR129" s="132"/>
      <c r="BS129" s="132"/>
      <c r="BT129" s="132"/>
      <c r="BU129" s="132"/>
      <c r="BV129" s="132"/>
      <c r="BW129" s="132"/>
      <c r="BX129" s="132"/>
      <c r="BY129" s="132"/>
      <c r="BZ129" s="132"/>
      <c r="CA129" s="132"/>
      <c r="CB129" s="132"/>
      <c r="CC129" s="132"/>
      <c r="CD129" s="132"/>
      <c r="CE129" s="132"/>
      <c r="CF129" s="132"/>
      <c r="CG129" s="132"/>
      <c r="CH129" s="132"/>
      <c r="CI129" s="132"/>
      <c r="CJ129" s="132"/>
      <c r="CK129" s="132"/>
      <c r="CL129" s="132"/>
      <c r="CM129" s="132"/>
      <c r="CN129" s="132"/>
      <c r="CO129" s="132"/>
      <c r="CP129" s="132"/>
      <c r="CQ129" s="132"/>
      <c r="CR129" s="132"/>
      <c r="CS129" s="132"/>
      <c r="CT129" s="132"/>
      <c r="CU129" s="132"/>
      <c r="CV129" s="132"/>
      <c r="CW129" s="132"/>
      <c r="CX129" s="132"/>
      <c r="CY129" s="132"/>
      <c r="CZ129" s="132"/>
      <c r="DA129" s="132"/>
      <c r="DB129" s="132"/>
      <c r="DC129" s="132"/>
      <c r="DD129" s="132"/>
      <c r="DE129" s="132"/>
      <c r="DF129" s="132"/>
      <c r="DG129" s="132"/>
      <c r="DH129" s="132"/>
      <c r="DI129" s="132"/>
      <c r="DJ129" s="132"/>
      <c r="DK129" s="132"/>
      <c r="DL129" s="132"/>
      <c r="DM129" s="132"/>
      <c r="DN129" s="132"/>
      <c r="DO129" s="132"/>
      <c r="DP129" s="132"/>
      <c r="DQ129" s="132"/>
      <c r="DR129" s="132"/>
      <c r="DS129" s="132"/>
      <c r="DT129" s="132"/>
      <c r="DU129" s="132"/>
      <c r="DV129" s="132"/>
      <c r="DW129" s="132"/>
      <c r="DX129" s="132"/>
      <c r="DY129" s="132"/>
      <c r="DZ129" s="132"/>
      <c r="EA129" s="132"/>
      <c r="EB129" s="132"/>
      <c r="EC129" s="132"/>
      <c r="ED129" s="132"/>
      <c r="EE129" s="132"/>
      <c r="EF129" s="132"/>
      <c r="EG129" s="132"/>
      <c r="EH129" s="132"/>
      <c r="EI129" s="132"/>
      <c r="EJ129" s="132"/>
      <c r="EK129" s="132"/>
      <c r="EL129" s="132"/>
      <c r="EM129" s="132"/>
      <c r="EN129" s="132"/>
      <c r="EO129" s="132"/>
      <c r="EP129" s="132"/>
      <c r="EQ129" s="132"/>
      <c r="ER129" s="132"/>
      <c r="ES129" s="132"/>
      <c r="ET129" s="132"/>
      <c r="EU129" s="132"/>
      <c r="EV129" s="132"/>
      <c r="EW129" s="132"/>
      <c r="EX129" s="132"/>
      <c r="EY129" s="132"/>
      <c r="EZ129" s="132"/>
      <c r="FA129" s="132"/>
      <c r="FB129" s="132"/>
      <c r="FC129" s="132"/>
      <c r="FD129" s="132"/>
      <c r="FE129" s="132"/>
      <c r="FF129" s="132"/>
      <c r="FG129" s="132"/>
      <c r="FH129" s="132"/>
      <c r="FI129" s="132"/>
      <c r="FJ129" s="132"/>
      <c r="FK129" s="132"/>
      <c r="FL129" s="132"/>
      <c r="FM129" s="132"/>
      <c r="FN129" s="132"/>
      <c r="FO129" s="132"/>
      <c r="FP129" s="132"/>
      <c r="FQ129" s="132"/>
      <c r="FR129" s="132"/>
      <c r="FS129" s="132"/>
      <c r="FT129" s="132"/>
      <c r="FU129" s="132"/>
      <c r="FV129" s="132"/>
      <c r="FW129" s="132"/>
      <c r="FX129" s="132"/>
      <c r="FY129" s="132"/>
      <c r="FZ129" s="132"/>
      <c r="GA129" s="132"/>
      <c r="GB129" s="132"/>
      <c r="GC129" s="132"/>
      <c r="GD129" s="132"/>
      <c r="GE129" s="132"/>
      <c r="GF129" s="132"/>
      <c r="GG129" s="132"/>
      <c r="GH129" s="132"/>
      <c r="GI129" s="132"/>
      <c r="GJ129" s="132"/>
      <c r="GK129" s="132"/>
    </row>
    <row r="130" spans="1:193" s="88" customFormat="1" ht="12.75">
      <c r="A130" s="133" t="s">
        <v>118</v>
      </c>
      <c r="B130" s="229" t="s">
        <v>466</v>
      </c>
      <c r="C130" s="134">
        <v>120</v>
      </c>
      <c r="D130" s="120" t="s">
        <v>289</v>
      </c>
      <c r="E130" s="225"/>
      <c r="F130" s="225"/>
      <c r="G130" s="153">
        <f t="shared" si="49"/>
        <v>0</v>
      </c>
      <c r="H130" s="153">
        <f t="shared" si="50"/>
        <v>0</v>
      </c>
      <c r="I130" s="153">
        <f t="shared" si="51"/>
        <v>0</v>
      </c>
      <c r="J130" s="237">
        <v>13188</v>
      </c>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c r="AO130" s="132"/>
      <c r="AP130" s="132"/>
      <c r="AQ130" s="132"/>
      <c r="AR130" s="132"/>
      <c r="AS130" s="132"/>
      <c r="AT130" s="132"/>
      <c r="AU130" s="132"/>
      <c r="AV130" s="132"/>
      <c r="AW130" s="132"/>
      <c r="AX130" s="132"/>
      <c r="AY130" s="132"/>
      <c r="AZ130" s="132"/>
      <c r="BA130" s="132"/>
      <c r="BB130" s="132"/>
      <c r="BC130" s="132"/>
      <c r="BD130" s="132"/>
      <c r="BE130" s="132"/>
      <c r="BF130" s="132"/>
      <c r="BG130" s="132"/>
      <c r="BH130" s="132"/>
      <c r="BI130" s="132"/>
      <c r="BJ130" s="132"/>
      <c r="BK130" s="132"/>
      <c r="BL130" s="132"/>
      <c r="BM130" s="132"/>
      <c r="BN130" s="132"/>
      <c r="BO130" s="132"/>
      <c r="BP130" s="132"/>
      <c r="BQ130" s="132"/>
      <c r="BR130" s="132"/>
      <c r="BS130" s="132"/>
      <c r="BT130" s="132"/>
      <c r="BU130" s="132"/>
      <c r="BV130" s="132"/>
      <c r="BW130" s="132"/>
      <c r="BX130" s="132"/>
      <c r="BY130" s="132"/>
      <c r="BZ130" s="132"/>
      <c r="CA130" s="132"/>
      <c r="CB130" s="132"/>
      <c r="CC130" s="132"/>
      <c r="CD130" s="132"/>
      <c r="CE130" s="132"/>
      <c r="CF130" s="132"/>
      <c r="CG130" s="132"/>
      <c r="CH130" s="132"/>
      <c r="CI130" s="132"/>
      <c r="CJ130" s="132"/>
      <c r="CK130" s="132"/>
      <c r="CL130" s="132"/>
      <c r="CM130" s="132"/>
      <c r="CN130" s="132"/>
      <c r="CO130" s="132"/>
      <c r="CP130" s="132"/>
      <c r="CQ130" s="132"/>
      <c r="CR130" s="132"/>
      <c r="CS130" s="132"/>
      <c r="CT130" s="132"/>
      <c r="CU130" s="132"/>
      <c r="CV130" s="132"/>
      <c r="CW130" s="132"/>
      <c r="CX130" s="132"/>
      <c r="CY130" s="132"/>
      <c r="CZ130" s="132"/>
      <c r="DA130" s="132"/>
      <c r="DB130" s="132"/>
      <c r="DC130" s="132"/>
      <c r="DD130" s="132"/>
      <c r="DE130" s="132"/>
      <c r="DF130" s="132"/>
      <c r="DG130" s="132"/>
      <c r="DH130" s="132"/>
      <c r="DI130" s="132"/>
      <c r="DJ130" s="132"/>
      <c r="DK130" s="132"/>
      <c r="DL130" s="132"/>
      <c r="DM130" s="132"/>
      <c r="DN130" s="132"/>
      <c r="DO130" s="132"/>
      <c r="DP130" s="132"/>
      <c r="DQ130" s="132"/>
      <c r="DR130" s="132"/>
      <c r="DS130" s="132"/>
      <c r="DT130" s="132"/>
      <c r="DU130" s="132"/>
      <c r="DV130" s="132"/>
      <c r="DW130" s="132"/>
      <c r="DX130" s="132"/>
      <c r="DY130" s="132"/>
      <c r="DZ130" s="132"/>
      <c r="EA130" s="132"/>
      <c r="EB130" s="132"/>
      <c r="EC130" s="132"/>
      <c r="ED130" s="132"/>
      <c r="EE130" s="132"/>
      <c r="EF130" s="132"/>
      <c r="EG130" s="132"/>
      <c r="EH130" s="132"/>
      <c r="EI130" s="132"/>
      <c r="EJ130" s="132"/>
      <c r="EK130" s="132"/>
      <c r="EL130" s="132"/>
      <c r="EM130" s="132"/>
      <c r="EN130" s="132"/>
      <c r="EO130" s="132"/>
      <c r="EP130" s="132"/>
      <c r="EQ130" s="132"/>
      <c r="ER130" s="132"/>
      <c r="ES130" s="132"/>
      <c r="ET130" s="132"/>
      <c r="EU130" s="132"/>
      <c r="EV130" s="132"/>
      <c r="EW130" s="132"/>
      <c r="EX130" s="132"/>
      <c r="EY130" s="132"/>
      <c r="EZ130" s="132"/>
      <c r="FA130" s="132"/>
      <c r="FB130" s="132"/>
      <c r="FC130" s="132"/>
      <c r="FD130" s="132"/>
      <c r="FE130" s="132"/>
      <c r="FF130" s="132"/>
      <c r="FG130" s="132"/>
      <c r="FH130" s="132"/>
      <c r="FI130" s="132"/>
      <c r="FJ130" s="132"/>
      <c r="FK130" s="132"/>
      <c r="FL130" s="132"/>
      <c r="FM130" s="132"/>
      <c r="FN130" s="132"/>
      <c r="FO130" s="132"/>
      <c r="FP130" s="132"/>
      <c r="FQ130" s="132"/>
      <c r="FR130" s="132"/>
      <c r="FS130" s="132"/>
      <c r="FT130" s="132"/>
      <c r="FU130" s="132"/>
      <c r="FV130" s="132"/>
      <c r="FW130" s="132"/>
      <c r="FX130" s="132"/>
      <c r="FY130" s="132"/>
      <c r="FZ130" s="132"/>
      <c r="GA130" s="132"/>
      <c r="GB130" s="132"/>
      <c r="GC130" s="132"/>
      <c r="GD130" s="132"/>
      <c r="GE130" s="132"/>
      <c r="GF130" s="132"/>
      <c r="GG130" s="132"/>
      <c r="GH130" s="132"/>
      <c r="GI130" s="132"/>
      <c r="GJ130" s="132"/>
      <c r="GK130" s="132"/>
    </row>
    <row r="131" spans="1:193" s="88" customFormat="1" ht="12.75">
      <c r="A131" s="133" t="s">
        <v>119</v>
      </c>
      <c r="B131" s="229" t="s">
        <v>467</v>
      </c>
      <c r="C131" s="134">
        <v>40</v>
      </c>
      <c r="D131" s="120" t="s">
        <v>289</v>
      </c>
      <c r="E131" s="225"/>
      <c r="F131" s="225"/>
      <c r="G131" s="153">
        <f t="shared" si="49"/>
        <v>0</v>
      </c>
      <c r="H131" s="153">
        <f t="shared" si="50"/>
        <v>0</v>
      </c>
      <c r="I131" s="153">
        <f t="shared" si="51"/>
        <v>0</v>
      </c>
      <c r="J131" s="237">
        <v>4396</v>
      </c>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c r="AO131" s="132"/>
      <c r="AP131" s="132"/>
      <c r="AQ131" s="132"/>
      <c r="AR131" s="132"/>
      <c r="AS131" s="132"/>
      <c r="AT131" s="132"/>
      <c r="AU131" s="132"/>
      <c r="AV131" s="132"/>
      <c r="AW131" s="132"/>
      <c r="AX131" s="132"/>
      <c r="AY131" s="132"/>
      <c r="AZ131" s="132"/>
      <c r="BA131" s="132"/>
      <c r="BB131" s="132"/>
      <c r="BC131" s="132"/>
      <c r="BD131" s="132"/>
      <c r="BE131" s="132"/>
      <c r="BF131" s="132"/>
      <c r="BG131" s="132"/>
      <c r="BH131" s="132"/>
      <c r="BI131" s="132"/>
      <c r="BJ131" s="132"/>
      <c r="BK131" s="132"/>
      <c r="BL131" s="132"/>
      <c r="BM131" s="132"/>
      <c r="BN131" s="132"/>
      <c r="BO131" s="132"/>
      <c r="BP131" s="132"/>
      <c r="BQ131" s="132"/>
      <c r="BR131" s="132"/>
      <c r="BS131" s="132"/>
      <c r="BT131" s="132"/>
      <c r="BU131" s="132"/>
      <c r="BV131" s="132"/>
      <c r="BW131" s="132"/>
      <c r="BX131" s="132"/>
      <c r="BY131" s="132"/>
      <c r="BZ131" s="132"/>
      <c r="CA131" s="132"/>
      <c r="CB131" s="132"/>
      <c r="CC131" s="132"/>
      <c r="CD131" s="132"/>
      <c r="CE131" s="132"/>
      <c r="CF131" s="132"/>
      <c r="CG131" s="132"/>
      <c r="CH131" s="132"/>
      <c r="CI131" s="132"/>
      <c r="CJ131" s="132"/>
      <c r="CK131" s="132"/>
      <c r="CL131" s="132"/>
      <c r="CM131" s="132"/>
      <c r="CN131" s="132"/>
      <c r="CO131" s="132"/>
      <c r="CP131" s="132"/>
      <c r="CQ131" s="132"/>
      <c r="CR131" s="132"/>
      <c r="CS131" s="132"/>
      <c r="CT131" s="132"/>
      <c r="CU131" s="132"/>
      <c r="CV131" s="132"/>
      <c r="CW131" s="132"/>
      <c r="CX131" s="132"/>
      <c r="CY131" s="132"/>
      <c r="CZ131" s="132"/>
      <c r="DA131" s="132"/>
      <c r="DB131" s="132"/>
      <c r="DC131" s="132"/>
      <c r="DD131" s="132"/>
      <c r="DE131" s="132"/>
      <c r="DF131" s="132"/>
      <c r="DG131" s="132"/>
      <c r="DH131" s="132"/>
      <c r="DI131" s="132"/>
      <c r="DJ131" s="132"/>
      <c r="DK131" s="132"/>
      <c r="DL131" s="132"/>
      <c r="DM131" s="132"/>
      <c r="DN131" s="132"/>
      <c r="DO131" s="132"/>
      <c r="DP131" s="132"/>
      <c r="DQ131" s="132"/>
      <c r="DR131" s="132"/>
      <c r="DS131" s="132"/>
      <c r="DT131" s="132"/>
      <c r="DU131" s="132"/>
      <c r="DV131" s="132"/>
      <c r="DW131" s="132"/>
      <c r="DX131" s="132"/>
      <c r="DY131" s="132"/>
      <c r="DZ131" s="132"/>
      <c r="EA131" s="132"/>
      <c r="EB131" s="132"/>
      <c r="EC131" s="132"/>
      <c r="ED131" s="132"/>
      <c r="EE131" s="132"/>
      <c r="EF131" s="132"/>
      <c r="EG131" s="132"/>
      <c r="EH131" s="132"/>
      <c r="EI131" s="132"/>
      <c r="EJ131" s="132"/>
      <c r="EK131" s="132"/>
      <c r="EL131" s="132"/>
      <c r="EM131" s="132"/>
      <c r="EN131" s="132"/>
      <c r="EO131" s="132"/>
      <c r="EP131" s="132"/>
      <c r="EQ131" s="132"/>
      <c r="ER131" s="132"/>
      <c r="ES131" s="132"/>
      <c r="ET131" s="132"/>
      <c r="EU131" s="132"/>
      <c r="EV131" s="132"/>
      <c r="EW131" s="132"/>
      <c r="EX131" s="132"/>
      <c r="EY131" s="132"/>
      <c r="EZ131" s="132"/>
      <c r="FA131" s="132"/>
      <c r="FB131" s="132"/>
      <c r="FC131" s="132"/>
      <c r="FD131" s="132"/>
      <c r="FE131" s="132"/>
      <c r="FF131" s="132"/>
      <c r="FG131" s="132"/>
      <c r="FH131" s="132"/>
      <c r="FI131" s="132"/>
      <c r="FJ131" s="132"/>
      <c r="FK131" s="132"/>
      <c r="FL131" s="132"/>
      <c r="FM131" s="132"/>
      <c r="FN131" s="132"/>
      <c r="FO131" s="132"/>
      <c r="FP131" s="132"/>
      <c r="FQ131" s="132"/>
      <c r="FR131" s="132"/>
      <c r="FS131" s="132"/>
      <c r="FT131" s="132"/>
      <c r="FU131" s="132"/>
      <c r="FV131" s="132"/>
      <c r="FW131" s="132"/>
      <c r="FX131" s="132"/>
      <c r="FY131" s="132"/>
      <c r="FZ131" s="132"/>
      <c r="GA131" s="132"/>
      <c r="GB131" s="132"/>
      <c r="GC131" s="132"/>
      <c r="GD131" s="132"/>
      <c r="GE131" s="132"/>
      <c r="GF131" s="132"/>
      <c r="GG131" s="132"/>
      <c r="GH131" s="132"/>
      <c r="GI131" s="132"/>
      <c r="GJ131" s="132"/>
      <c r="GK131" s="132"/>
    </row>
    <row r="132" spans="1:193" s="88" customFormat="1" ht="13.5" thickBot="1">
      <c r="A132" s="133" t="s">
        <v>120</v>
      </c>
      <c r="B132" s="229" t="s">
        <v>468</v>
      </c>
      <c r="C132" s="134">
        <v>1000</v>
      </c>
      <c r="D132" s="120" t="s">
        <v>289</v>
      </c>
      <c r="E132" s="225"/>
      <c r="F132" s="225"/>
      <c r="G132" s="153">
        <f t="shared" si="49"/>
        <v>0</v>
      </c>
      <c r="H132" s="153">
        <f t="shared" si="50"/>
        <v>0</v>
      </c>
      <c r="I132" s="153">
        <f t="shared" si="51"/>
        <v>0</v>
      </c>
      <c r="J132" s="237">
        <v>76707.5</v>
      </c>
      <c r="K132" s="132"/>
      <c r="L132" s="132"/>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2"/>
      <c r="AL132" s="132"/>
      <c r="AM132" s="132"/>
      <c r="AN132" s="132"/>
      <c r="AO132" s="132"/>
      <c r="AP132" s="132"/>
      <c r="AQ132" s="132"/>
      <c r="AR132" s="132"/>
      <c r="AS132" s="132"/>
      <c r="AT132" s="132"/>
      <c r="AU132" s="132"/>
      <c r="AV132" s="132"/>
      <c r="AW132" s="132"/>
      <c r="AX132" s="132"/>
      <c r="AY132" s="132"/>
      <c r="AZ132" s="132"/>
      <c r="BA132" s="132"/>
      <c r="BB132" s="132"/>
      <c r="BC132" s="132"/>
      <c r="BD132" s="132"/>
      <c r="BE132" s="132"/>
      <c r="BF132" s="132"/>
      <c r="BG132" s="132"/>
      <c r="BH132" s="132"/>
      <c r="BI132" s="132"/>
      <c r="BJ132" s="132"/>
      <c r="BK132" s="132"/>
      <c r="BL132" s="132"/>
      <c r="BM132" s="132"/>
      <c r="BN132" s="132"/>
      <c r="BO132" s="132"/>
      <c r="BP132" s="132"/>
      <c r="BQ132" s="132"/>
      <c r="BR132" s="132"/>
      <c r="BS132" s="132"/>
      <c r="BT132" s="132"/>
      <c r="BU132" s="132"/>
      <c r="BV132" s="132"/>
      <c r="BW132" s="132"/>
      <c r="BX132" s="132"/>
      <c r="BY132" s="132"/>
      <c r="BZ132" s="132"/>
      <c r="CA132" s="132"/>
      <c r="CB132" s="132"/>
      <c r="CC132" s="132"/>
      <c r="CD132" s="132"/>
      <c r="CE132" s="132"/>
      <c r="CF132" s="132"/>
      <c r="CG132" s="132"/>
      <c r="CH132" s="132"/>
      <c r="CI132" s="132"/>
      <c r="CJ132" s="132"/>
      <c r="CK132" s="132"/>
      <c r="CL132" s="132"/>
      <c r="CM132" s="132"/>
      <c r="CN132" s="132"/>
      <c r="CO132" s="132"/>
      <c r="CP132" s="132"/>
      <c r="CQ132" s="132"/>
      <c r="CR132" s="132"/>
      <c r="CS132" s="132"/>
      <c r="CT132" s="132"/>
      <c r="CU132" s="132"/>
      <c r="CV132" s="132"/>
      <c r="CW132" s="132"/>
      <c r="CX132" s="132"/>
      <c r="CY132" s="132"/>
      <c r="CZ132" s="132"/>
      <c r="DA132" s="132"/>
      <c r="DB132" s="132"/>
      <c r="DC132" s="132"/>
      <c r="DD132" s="132"/>
      <c r="DE132" s="132"/>
      <c r="DF132" s="132"/>
      <c r="DG132" s="132"/>
      <c r="DH132" s="132"/>
      <c r="DI132" s="132"/>
      <c r="DJ132" s="132"/>
      <c r="DK132" s="132"/>
      <c r="DL132" s="132"/>
      <c r="DM132" s="132"/>
      <c r="DN132" s="132"/>
      <c r="DO132" s="132"/>
      <c r="DP132" s="132"/>
      <c r="DQ132" s="132"/>
      <c r="DR132" s="132"/>
      <c r="DS132" s="132"/>
      <c r="DT132" s="132"/>
      <c r="DU132" s="132"/>
      <c r="DV132" s="132"/>
      <c r="DW132" s="132"/>
      <c r="DX132" s="132"/>
      <c r="DY132" s="132"/>
      <c r="DZ132" s="132"/>
      <c r="EA132" s="132"/>
      <c r="EB132" s="132"/>
      <c r="EC132" s="132"/>
      <c r="ED132" s="132"/>
      <c r="EE132" s="132"/>
      <c r="EF132" s="132"/>
      <c r="EG132" s="132"/>
      <c r="EH132" s="132"/>
      <c r="EI132" s="132"/>
      <c r="EJ132" s="132"/>
      <c r="EK132" s="132"/>
      <c r="EL132" s="132"/>
      <c r="EM132" s="132"/>
      <c r="EN132" s="132"/>
      <c r="EO132" s="132"/>
      <c r="EP132" s="132"/>
      <c r="EQ132" s="132"/>
      <c r="ER132" s="132"/>
      <c r="ES132" s="132"/>
      <c r="ET132" s="132"/>
      <c r="EU132" s="132"/>
      <c r="EV132" s="132"/>
      <c r="EW132" s="132"/>
      <c r="EX132" s="132"/>
      <c r="EY132" s="132"/>
      <c r="EZ132" s="132"/>
      <c r="FA132" s="132"/>
      <c r="FB132" s="132"/>
      <c r="FC132" s="132"/>
      <c r="FD132" s="132"/>
      <c r="FE132" s="132"/>
      <c r="FF132" s="132"/>
      <c r="FG132" s="132"/>
      <c r="FH132" s="132"/>
      <c r="FI132" s="132"/>
      <c r="FJ132" s="132"/>
      <c r="FK132" s="132"/>
      <c r="FL132" s="132"/>
      <c r="FM132" s="132"/>
      <c r="FN132" s="132"/>
      <c r="FO132" s="132"/>
      <c r="FP132" s="132"/>
      <c r="FQ132" s="132"/>
      <c r="FR132" s="132"/>
      <c r="FS132" s="132"/>
      <c r="FT132" s="132"/>
      <c r="FU132" s="132"/>
      <c r="FV132" s="132"/>
      <c r="FW132" s="132"/>
      <c r="FX132" s="132"/>
      <c r="FY132" s="132"/>
      <c r="FZ132" s="132"/>
      <c r="GA132" s="132"/>
      <c r="GB132" s="132"/>
      <c r="GC132" s="132"/>
      <c r="GD132" s="132"/>
      <c r="GE132" s="132"/>
      <c r="GF132" s="132"/>
      <c r="GG132" s="132"/>
      <c r="GH132" s="132"/>
      <c r="GI132" s="132"/>
      <c r="GJ132" s="132"/>
      <c r="GK132" s="132"/>
    </row>
    <row r="133" spans="1:193" s="88" customFormat="1" ht="12" thickBot="1">
      <c r="A133" s="115" t="s">
        <v>60</v>
      </c>
      <c r="B133" s="116" t="s">
        <v>61</v>
      </c>
      <c r="C133" s="116"/>
      <c r="D133" s="116"/>
      <c r="E133" s="116"/>
      <c r="F133" s="116"/>
      <c r="G133" s="116"/>
      <c r="H133" s="116"/>
      <c r="I133" s="116"/>
      <c r="J133" s="116"/>
    </row>
    <row r="134" spans="1:193" s="88" customFormat="1">
      <c r="A134" s="118"/>
      <c r="B134" s="119"/>
      <c r="C134" s="120"/>
      <c r="D134" s="120"/>
      <c r="E134" s="120"/>
      <c r="F134" s="120"/>
      <c r="G134" s="135"/>
      <c r="H134" s="135"/>
      <c r="I134" s="135"/>
      <c r="J134" s="178"/>
    </row>
    <row r="135" spans="1:193" s="88" customFormat="1" ht="12.75">
      <c r="A135" s="118" t="s">
        <v>62</v>
      </c>
      <c r="B135" s="123" t="s">
        <v>347</v>
      </c>
      <c r="C135" s="120">
        <v>120</v>
      </c>
      <c r="D135" s="120" t="s">
        <v>266</v>
      </c>
      <c r="E135" s="120"/>
      <c r="F135" s="120"/>
      <c r="G135" s="153">
        <f t="shared" ref="G135" si="52">C135*E135</f>
        <v>0</v>
      </c>
      <c r="H135" s="153">
        <f t="shared" ref="H135" si="53">F135*C135</f>
        <v>0</v>
      </c>
      <c r="I135" s="153">
        <f t="shared" ref="I135" si="54">H135+G135</f>
        <v>0</v>
      </c>
      <c r="J135" s="237">
        <v>18758.625</v>
      </c>
    </row>
    <row r="136" spans="1:193" s="88" customFormat="1" ht="12" thickBot="1">
      <c r="A136" s="118"/>
      <c r="B136" s="123"/>
      <c r="C136" s="120"/>
      <c r="D136" s="120"/>
      <c r="E136" s="120"/>
      <c r="F136" s="120"/>
      <c r="G136" s="135"/>
      <c r="H136" s="135"/>
      <c r="I136" s="135"/>
      <c r="J136" s="178"/>
    </row>
    <row r="137" spans="1:193" s="88" customFormat="1" ht="12" thickBot="1">
      <c r="A137" s="115" t="s">
        <v>63</v>
      </c>
      <c r="B137" s="116" t="s">
        <v>64</v>
      </c>
      <c r="C137" s="116"/>
      <c r="D137" s="116"/>
      <c r="E137" s="116"/>
      <c r="F137" s="116"/>
      <c r="G137" s="116"/>
      <c r="H137" s="116"/>
      <c r="I137" s="116"/>
      <c r="J137" s="116"/>
    </row>
    <row r="138" spans="1:193" s="88" customFormat="1">
      <c r="A138" s="118"/>
      <c r="B138" s="119"/>
      <c r="C138" s="120"/>
      <c r="D138" s="120"/>
      <c r="E138" s="120"/>
      <c r="F138" s="120"/>
      <c r="G138" s="135"/>
      <c r="H138" s="135"/>
      <c r="I138" s="135"/>
      <c r="J138" s="178"/>
    </row>
    <row r="139" spans="1:193" s="88" customFormat="1" ht="12.75">
      <c r="A139" s="118" t="s">
        <v>65</v>
      </c>
      <c r="B139" s="123" t="s">
        <v>215</v>
      </c>
      <c r="C139" s="120">
        <v>12</v>
      </c>
      <c r="D139" s="120" t="s">
        <v>59</v>
      </c>
      <c r="E139" s="120"/>
      <c r="F139" s="120"/>
      <c r="G139" s="153">
        <f t="shared" ref="G139" si="55">C139*E139</f>
        <v>0</v>
      </c>
      <c r="H139" s="153">
        <f t="shared" ref="H139" si="56">F139*C139</f>
        <v>0</v>
      </c>
      <c r="I139" s="153">
        <f t="shared" ref="I139" si="57">H139+G139</f>
        <v>0</v>
      </c>
      <c r="J139" s="237">
        <v>9823.86</v>
      </c>
    </row>
    <row r="140" spans="1:193" s="88" customFormat="1">
      <c r="A140" s="118"/>
      <c r="B140" s="123"/>
      <c r="C140" s="120"/>
      <c r="D140" s="120"/>
      <c r="E140" s="120"/>
      <c r="F140" s="120"/>
      <c r="G140" s="135"/>
      <c r="H140" s="135"/>
      <c r="I140" s="135"/>
      <c r="J140" s="135"/>
    </row>
    <row r="141" spans="1:193" s="88" customFormat="1" ht="12" thickBot="1">
      <c r="A141" s="163"/>
      <c r="B141" s="160"/>
      <c r="C141" s="164"/>
      <c r="D141" s="164"/>
      <c r="E141" s="164"/>
      <c r="F141" s="164"/>
      <c r="G141" s="266" t="s">
        <v>348</v>
      </c>
      <c r="H141" s="267"/>
      <c r="I141" s="174">
        <f>I126+I127+I128+I129+I130+I131+I132+I135+I139</f>
        <v>0</v>
      </c>
      <c r="J141" s="241">
        <f>J126+J127+J128+J129+J130+J131+J132+J135+J139</f>
        <v>191011.98499999999</v>
      </c>
    </row>
    <row r="142" spans="1:193" s="88" customFormat="1" ht="12" thickBot="1">
      <c r="A142" s="115">
        <v>3</v>
      </c>
      <c r="B142" s="116" t="s">
        <v>66</v>
      </c>
      <c r="C142" s="116"/>
      <c r="D142" s="116"/>
      <c r="E142" s="116"/>
      <c r="F142" s="116"/>
      <c r="G142" s="116"/>
      <c r="H142" s="116"/>
      <c r="I142" s="116"/>
      <c r="J142" s="116"/>
    </row>
    <row r="143" spans="1:193" s="124" customFormat="1" ht="12" thickBot="1">
      <c r="A143" s="118"/>
      <c r="B143" s="123"/>
      <c r="C143" s="120"/>
      <c r="D143" s="120"/>
      <c r="E143" s="120"/>
      <c r="F143" s="120"/>
      <c r="G143" s="135"/>
      <c r="H143" s="135"/>
      <c r="I143" s="135"/>
      <c r="J143" s="135"/>
    </row>
    <row r="144" spans="1:193" s="124" customFormat="1" ht="12" thickBot="1">
      <c r="A144" s="115" t="s">
        <v>67</v>
      </c>
      <c r="B144" s="116" t="s">
        <v>68</v>
      </c>
      <c r="C144" s="116"/>
      <c r="D144" s="116"/>
      <c r="E144" s="116"/>
      <c r="F144" s="116"/>
      <c r="G144" s="116"/>
      <c r="H144" s="116"/>
      <c r="I144" s="116"/>
      <c r="J144" s="116"/>
    </row>
    <row r="145" spans="1:10" s="124" customFormat="1">
      <c r="A145" s="118"/>
      <c r="B145" s="119"/>
      <c r="C145" s="120"/>
      <c r="D145" s="120"/>
      <c r="E145" s="120"/>
      <c r="F145" s="120"/>
      <c r="G145" s="135"/>
      <c r="H145" s="135"/>
      <c r="I145" s="135"/>
      <c r="J145" s="135"/>
    </row>
    <row r="146" spans="1:10" s="88" customFormat="1" ht="33.75">
      <c r="A146" s="150" t="s">
        <v>69</v>
      </c>
      <c r="B146" s="162" t="s">
        <v>469</v>
      </c>
      <c r="C146" s="152">
        <v>240</v>
      </c>
      <c r="D146" s="152" t="s">
        <v>243</v>
      </c>
      <c r="E146" s="152"/>
      <c r="F146" s="152"/>
      <c r="G146" s="153">
        <f t="shared" ref="G146" si="58">C146*E146</f>
        <v>0</v>
      </c>
      <c r="H146" s="153">
        <f t="shared" ref="H146" si="59">F146*C146</f>
        <v>0</v>
      </c>
      <c r="I146" s="153">
        <f t="shared" ref="I146" si="60">H146+G146</f>
        <v>0</v>
      </c>
      <c r="J146" s="237">
        <v>89764.800000000003</v>
      </c>
    </row>
    <row r="147" spans="1:10" s="88" customFormat="1">
      <c r="A147" s="150"/>
      <c r="B147" s="162"/>
      <c r="C147" s="154"/>
      <c r="D147" s="154"/>
      <c r="E147" s="154"/>
      <c r="F147" s="154"/>
      <c r="G147" s="135"/>
      <c r="H147" s="135"/>
      <c r="I147" s="135"/>
      <c r="J147" s="178"/>
    </row>
    <row r="148" spans="1:10" s="88" customFormat="1" ht="33.75">
      <c r="A148" s="150" t="s">
        <v>121</v>
      </c>
      <c r="B148" s="162" t="s">
        <v>470</v>
      </c>
      <c r="C148" s="152">
        <v>600</v>
      </c>
      <c r="D148" s="152" t="s">
        <v>243</v>
      </c>
      <c r="E148" s="152"/>
      <c r="F148" s="152"/>
      <c r="G148" s="153">
        <f t="shared" ref="G148" si="61">C148*E148</f>
        <v>0</v>
      </c>
      <c r="H148" s="153">
        <f t="shared" ref="H148" si="62">F148*C148</f>
        <v>0</v>
      </c>
      <c r="I148" s="153">
        <f t="shared" ref="I148" si="63">H148+G148</f>
        <v>0</v>
      </c>
      <c r="J148" s="237">
        <v>70199.75</v>
      </c>
    </row>
    <row r="149" spans="1:10" s="124" customFormat="1" ht="12" thickBot="1">
      <c r="A149" s="118"/>
      <c r="B149" s="119"/>
      <c r="C149" s="120"/>
      <c r="D149" s="120"/>
      <c r="E149" s="120"/>
      <c r="F149" s="120"/>
      <c r="G149" s="135"/>
      <c r="H149" s="135"/>
      <c r="I149" s="135"/>
      <c r="J149" s="178"/>
    </row>
    <row r="150" spans="1:10" s="124" customFormat="1" ht="12" thickBot="1">
      <c r="A150" s="115" t="s">
        <v>70</v>
      </c>
      <c r="B150" s="116" t="s">
        <v>71</v>
      </c>
      <c r="C150" s="116"/>
      <c r="D150" s="116"/>
      <c r="E150" s="116"/>
      <c r="F150" s="116"/>
      <c r="G150" s="116"/>
      <c r="H150" s="116"/>
      <c r="I150" s="116"/>
      <c r="J150" s="116"/>
    </row>
    <row r="151" spans="1:10" s="124" customFormat="1">
      <c r="A151" s="137"/>
      <c r="B151" s="138"/>
      <c r="C151" s="138"/>
      <c r="D151" s="138"/>
      <c r="E151" s="138"/>
      <c r="F151" s="138"/>
      <c r="G151" s="135"/>
      <c r="H151" s="135"/>
      <c r="I151" s="135"/>
      <c r="J151" s="178"/>
    </row>
    <row r="152" spans="1:10" s="124" customFormat="1" ht="12.75">
      <c r="A152" s="118" t="s">
        <v>72</v>
      </c>
      <c r="B152" s="123" t="s">
        <v>296</v>
      </c>
      <c r="C152" s="120">
        <v>16</v>
      </c>
      <c r="D152" s="120" t="s">
        <v>59</v>
      </c>
      <c r="E152" s="120"/>
      <c r="F152" s="120"/>
      <c r="G152" s="153">
        <f t="shared" ref="G152" si="64">C152*E152</f>
        <v>0</v>
      </c>
      <c r="H152" s="153">
        <f t="shared" ref="H152" si="65">F152*C152</f>
        <v>0</v>
      </c>
      <c r="I152" s="153">
        <f t="shared" ref="I152" si="66">H152+G152</f>
        <v>0</v>
      </c>
      <c r="J152" s="237">
        <v>24736.36</v>
      </c>
    </row>
    <row r="153" spans="1:10" s="124" customFormat="1">
      <c r="A153" s="118"/>
      <c r="B153" s="123"/>
      <c r="C153" s="120"/>
      <c r="D153" s="120"/>
      <c r="E153" s="120"/>
      <c r="F153" s="120"/>
      <c r="G153" s="135"/>
      <c r="H153" s="135"/>
      <c r="I153" s="135"/>
      <c r="J153" s="135"/>
    </row>
    <row r="154" spans="1:10" s="124" customFormat="1" ht="12" thickBot="1">
      <c r="A154" s="163"/>
      <c r="B154" s="160"/>
      <c r="C154" s="164"/>
      <c r="D154" s="164"/>
      <c r="E154" s="164"/>
      <c r="F154" s="164"/>
      <c r="G154" s="174"/>
      <c r="H154" s="236" t="s">
        <v>349</v>
      </c>
      <c r="I154" s="174">
        <f>I146+I147+I148+I152</f>
        <v>0</v>
      </c>
      <c r="J154" s="241">
        <f>J146+J147+J148+J152</f>
        <v>184700.90999999997</v>
      </c>
    </row>
    <row r="155" spans="1:10" s="124" customFormat="1" ht="12" thickBot="1">
      <c r="A155" s="115" t="s">
        <v>73</v>
      </c>
      <c r="B155" s="116" t="s">
        <v>74</v>
      </c>
      <c r="C155" s="116"/>
      <c r="D155" s="116"/>
      <c r="E155" s="116"/>
      <c r="F155" s="116"/>
      <c r="G155" s="116"/>
      <c r="H155" s="116"/>
      <c r="I155" s="116"/>
      <c r="J155" s="116"/>
    </row>
    <row r="156" spans="1:10" s="124" customFormat="1">
      <c r="A156" s="137"/>
      <c r="B156" s="138"/>
      <c r="C156" s="138"/>
      <c r="D156" s="138"/>
      <c r="E156" s="138"/>
      <c r="F156" s="138"/>
      <c r="G156" s="135"/>
      <c r="H156" s="135"/>
      <c r="I156" s="135"/>
      <c r="J156" s="135"/>
    </row>
    <row r="157" spans="1:10" s="124" customFormat="1" ht="12.75">
      <c r="A157" s="118" t="s">
        <v>75</v>
      </c>
      <c r="B157" s="123" t="s">
        <v>471</v>
      </c>
      <c r="C157" s="120">
        <v>4</v>
      </c>
      <c r="D157" s="120" t="s">
        <v>59</v>
      </c>
      <c r="E157" s="120"/>
      <c r="F157" s="120"/>
      <c r="G157" s="153">
        <f t="shared" ref="G157" si="67">C157*E157</f>
        <v>0</v>
      </c>
      <c r="H157" s="153">
        <f t="shared" ref="H157" si="68">F157*C157</f>
        <v>0</v>
      </c>
      <c r="I157" s="153">
        <f t="shared" ref="I157" si="69">H157+G157</f>
        <v>0</v>
      </c>
      <c r="J157" s="237">
        <v>14190.41</v>
      </c>
    </row>
    <row r="158" spans="1:10" s="124" customFormat="1" ht="12" thickBot="1">
      <c r="A158" s="118"/>
      <c r="B158" s="139"/>
      <c r="C158" s="120"/>
      <c r="D158" s="120"/>
      <c r="E158" s="120"/>
      <c r="F158" s="120"/>
      <c r="G158" s="135"/>
      <c r="H158" s="135"/>
      <c r="I158" s="135"/>
      <c r="J158" s="178"/>
    </row>
    <row r="159" spans="1:10" s="124" customFormat="1" ht="12" thickBot="1">
      <c r="A159" s="115" t="s">
        <v>76</v>
      </c>
      <c r="B159" s="116" t="s">
        <v>297</v>
      </c>
      <c r="C159" s="116"/>
      <c r="D159" s="116"/>
      <c r="E159" s="116"/>
      <c r="F159" s="116"/>
      <c r="G159" s="116"/>
      <c r="H159" s="116"/>
      <c r="I159" s="116"/>
      <c r="J159" s="178"/>
    </row>
    <row r="160" spans="1:10" s="124" customFormat="1">
      <c r="A160" s="118"/>
      <c r="B160" s="119"/>
      <c r="C160" s="120"/>
      <c r="D160" s="120"/>
      <c r="E160" s="120"/>
      <c r="F160" s="120"/>
      <c r="G160" s="135"/>
      <c r="H160" s="135"/>
      <c r="I160" s="135"/>
      <c r="J160" s="178"/>
    </row>
    <row r="161" spans="1:10" s="124" customFormat="1" ht="22.5">
      <c r="A161" s="118" t="s">
        <v>77</v>
      </c>
      <c r="B161" s="136" t="s">
        <v>350</v>
      </c>
      <c r="C161" s="120">
        <v>120</v>
      </c>
      <c r="D161" s="120" t="s">
        <v>238</v>
      </c>
      <c r="E161" s="120"/>
      <c r="F161" s="120"/>
      <c r="G161" s="153">
        <f t="shared" ref="G161" si="70">C161*E161</f>
        <v>0</v>
      </c>
      <c r="H161" s="153">
        <f t="shared" ref="H161" si="71">F161*C161</f>
        <v>0</v>
      </c>
      <c r="I161" s="153">
        <f t="shared" ref="I161" si="72">H161+G161</f>
        <v>0</v>
      </c>
      <c r="J161" s="237">
        <v>25155.72</v>
      </c>
    </row>
    <row r="162" spans="1:10" s="124" customFormat="1" ht="12" thickBot="1">
      <c r="A162" s="118"/>
      <c r="B162" s="123"/>
      <c r="C162" s="120"/>
      <c r="D162" s="120"/>
      <c r="E162" s="120"/>
      <c r="F162" s="120"/>
      <c r="G162" s="135"/>
      <c r="H162" s="135"/>
      <c r="I162" s="135"/>
      <c r="J162" s="178"/>
    </row>
    <row r="163" spans="1:10" s="124" customFormat="1" ht="12" thickBot="1">
      <c r="A163" s="115" t="s">
        <v>78</v>
      </c>
      <c r="B163" s="116" t="s">
        <v>79</v>
      </c>
      <c r="C163" s="116"/>
      <c r="D163" s="116"/>
      <c r="E163" s="116"/>
      <c r="F163" s="116"/>
      <c r="G163" s="116"/>
      <c r="H163" s="116"/>
      <c r="I163" s="116"/>
      <c r="J163" s="178"/>
    </row>
    <row r="164" spans="1:10" s="124" customFormat="1">
      <c r="A164" s="137"/>
      <c r="B164" s="138"/>
      <c r="C164" s="138"/>
      <c r="D164" s="138"/>
      <c r="E164" s="138"/>
      <c r="F164" s="138"/>
      <c r="G164" s="135"/>
      <c r="H164" s="135"/>
      <c r="I164" s="135"/>
      <c r="J164" s="178"/>
    </row>
    <row r="165" spans="1:10" s="124" customFormat="1" ht="12.75">
      <c r="A165" s="118" t="s">
        <v>80</v>
      </c>
      <c r="B165" s="123" t="s">
        <v>472</v>
      </c>
      <c r="C165" s="120">
        <v>1</v>
      </c>
      <c r="D165" s="120" t="s">
        <v>59</v>
      </c>
      <c r="E165" s="120"/>
      <c r="F165" s="120"/>
      <c r="G165" s="153">
        <f t="shared" ref="G165" si="73">C165*E165</f>
        <v>0</v>
      </c>
      <c r="H165" s="153">
        <f t="shared" ref="H165" si="74">F165*C165</f>
        <v>0</v>
      </c>
      <c r="I165" s="153">
        <f t="shared" ref="I165" si="75">H165+G165</f>
        <v>0</v>
      </c>
      <c r="J165" s="237">
        <v>60677.082500000004</v>
      </c>
    </row>
    <row r="166" spans="1:10" s="124" customFormat="1" ht="12" thickBot="1">
      <c r="A166" s="137"/>
      <c r="B166" s="138"/>
      <c r="C166" s="138"/>
      <c r="D166" s="138"/>
      <c r="E166" s="138"/>
      <c r="F166" s="138"/>
      <c r="G166" s="135"/>
      <c r="H166" s="135"/>
      <c r="I166" s="135"/>
      <c r="J166" s="178"/>
    </row>
    <row r="167" spans="1:10" s="88" customFormat="1" ht="12" thickBot="1">
      <c r="A167" s="115">
        <v>5</v>
      </c>
      <c r="B167" s="116" t="s">
        <v>187</v>
      </c>
      <c r="C167" s="116"/>
      <c r="D167" s="116"/>
      <c r="E167" s="116"/>
      <c r="F167" s="116"/>
      <c r="G167" s="116"/>
      <c r="H167" s="116"/>
      <c r="I167" s="116"/>
      <c r="J167" s="178"/>
    </row>
    <row r="168" spans="1:10" s="88" customFormat="1">
      <c r="A168" s="118"/>
      <c r="B168" s="119"/>
      <c r="C168" s="120"/>
      <c r="D168" s="120"/>
      <c r="E168" s="120"/>
      <c r="F168" s="120"/>
      <c r="G168" s="135"/>
      <c r="H168" s="135"/>
      <c r="I168" s="135"/>
      <c r="J168" s="178"/>
    </row>
    <row r="169" spans="1:10" s="124" customFormat="1" ht="12.75">
      <c r="A169" s="118" t="s">
        <v>81</v>
      </c>
      <c r="B169" s="123" t="s">
        <v>473</v>
      </c>
      <c r="C169" s="120">
        <v>1</v>
      </c>
      <c r="D169" s="120" t="s">
        <v>59</v>
      </c>
      <c r="E169" s="120"/>
      <c r="F169" s="120"/>
      <c r="G169" s="153">
        <f t="shared" ref="G169" si="76">C169*E169</f>
        <v>0</v>
      </c>
      <c r="H169" s="153">
        <f t="shared" ref="H169" si="77">F169*C169</f>
        <v>0</v>
      </c>
      <c r="I169" s="153">
        <f t="shared" ref="I169" si="78">H169+G169</f>
        <v>0</v>
      </c>
      <c r="J169" s="237">
        <v>5329.8</v>
      </c>
    </row>
    <row r="170" spans="1:10" s="124" customFormat="1">
      <c r="A170" s="118"/>
      <c r="B170" s="140"/>
      <c r="C170" s="120"/>
      <c r="D170" s="120"/>
      <c r="E170" s="120"/>
      <c r="F170" s="120"/>
      <c r="G170" s="135"/>
      <c r="H170" s="135"/>
      <c r="I170" s="135"/>
      <c r="J170" s="178"/>
    </row>
    <row r="171" spans="1:10" s="124" customFormat="1" ht="12.75">
      <c r="A171" s="118" t="s">
        <v>82</v>
      </c>
      <c r="B171" s="123" t="s">
        <v>474</v>
      </c>
      <c r="C171" s="120">
        <v>1</v>
      </c>
      <c r="D171" s="120" t="s">
        <v>59</v>
      </c>
      <c r="E171" s="120"/>
      <c r="F171" s="120"/>
      <c r="G171" s="153">
        <f t="shared" ref="G171" si="79">C171*E171</f>
        <v>0</v>
      </c>
      <c r="H171" s="153">
        <f t="shared" ref="H171" si="80">F171*C171</f>
        <v>0</v>
      </c>
      <c r="I171" s="153">
        <f t="shared" ref="I171" si="81">H171+G171</f>
        <v>0</v>
      </c>
      <c r="J171" s="237">
        <v>5329.8</v>
      </c>
    </row>
    <row r="172" spans="1:10" s="124" customFormat="1">
      <c r="A172" s="118"/>
      <c r="B172" s="140"/>
      <c r="C172" s="120"/>
      <c r="D172" s="120"/>
      <c r="E172" s="120"/>
      <c r="F172" s="120"/>
      <c r="G172" s="135"/>
      <c r="H172" s="135"/>
      <c r="I172" s="135"/>
      <c r="J172" s="178"/>
    </row>
    <row r="173" spans="1:10" s="124" customFormat="1" ht="22.5">
      <c r="A173" s="118" t="s">
        <v>83</v>
      </c>
      <c r="B173" s="123" t="s">
        <v>475</v>
      </c>
      <c r="C173" s="120">
        <v>1</v>
      </c>
      <c r="D173" s="120" t="s">
        <v>59</v>
      </c>
      <c r="E173" s="120"/>
      <c r="F173" s="120"/>
      <c r="G173" s="153">
        <f t="shared" ref="G173" si="82">C173*E173</f>
        <v>0</v>
      </c>
      <c r="H173" s="153">
        <f t="shared" ref="H173" si="83">F173*C173</f>
        <v>0</v>
      </c>
      <c r="I173" s="153">
        <f t="shared" ref="I173" si="84">H173+G173</f>
        <v>0</v>
      </c>
      <c r="J173" s="237">
        <v>5706</v>
      </c>
    </row>
    <row r="174" spans="1:10" s="124" customFormat="1">
      <c r="A174" s="118"/>
      <c r="B174" s="140"/>
      <c r="C174" s="120"/>
      <c r="D174" s="120"/>
      <c r="E174" s="120"/>
      <c r="F174" s="120"/>
      <c r="G174" s="135"/>
      <c r="H174" s="135"/>
      <c r="I174" s="135"/>
      <c r="J174" s="135"/>
    </row>
    <row r="175" spans="1:10" s="124" customFormat="1" ht="12" thickBot="1">
      <c r="A175" s="163"/>
      <c r="B175" s="175"/>
      <c r="C175" s="164"/>
      <c r="D175" s="164"/>
      <c r="E175" s="164"/>
      <c r="F175" s="164"/>
      <c r="G175" s="174"/>
      <c r="H175" s="236" t="s">
        <v>248</v>
      </c>
      <c r="I175" s="174">
        <f>I157+I161+I165+I169+I171+I173</f>
        <v>0</v>
      </c>
      <c r="J175" s="241">
        <f>J157+J161+J165+J169+J171+J173</f>
        <v>116388.81250000001</v>
      </c>
    </row>
    <row r="176" spans="1:10" s="88" customFormat="1" ht="12" thickBot="1">
      <c r="A176" s="115">
        <v>6</v>
      </c>
      <c r="B176" s="116" t="s">
        <v>84</v>
      </c>
      <c r="C176" s="116"/>
      <c r="D176" s="116"/>
      <c r="E176" s="116"/>
      <c r="F176" s="116"/>
      <c r="G176" s="116"/>
      <c r="H176" s="116"/>
      <c r="I176" s="116"/>
      <c r="J176" s="116"/>
    </row>
    <row r="177" spans="1:10" s="88" customFormat="1">
      <c r="A177" s="118"/>
      <c r="B177" s="119"/>
      <c r="C177" s="120"/>
      <c r="D177" s="120"/>
      <c r="E177" s="120"/>
      <c r="F177" s="120"/>
      <c r="G177" s="135"/>
      <c r="H177" s="135"/>
      <c r="I177" s="135"/>
      <c r="J177" s="135"/>
    </row>
    <row r="178" spans="1:10" s="124" customFormat="1" ht="22.5">
      <c r="A178" s="176" t="s">
        <v>85</v>
      </c>
      <c r="B178" s="123" t="s">
        <v>476</v>
      </c>
      <c r="C178" s="177">
        <v>1600</v>
      </c>
      <c r="D178" s="177" t="s">
        <v>229</v>
      </c>
      <c r="E178" s="177"/>
      <c r="F178" s="177"/>
      <c r="G178" s="153">
        <f t="shared" ref="G178" si="85">C178*E178</f>
        <v>0</v>
      </c>
      <c r="H178" s="153">
        <f t="shared" ref="H178" si="86">F178*C178</f>
        <v>0</v>
      </c>
      <c r="I178" s="153">
        <f t="shared" ref="I178" si="87">H178+G178</f>
        <v>0</v>
      </c>
      <c r="J178" s="237">
        <v>188584</v>
      </c>
    </row>
    <row r="179" spans="1:10" s="124" customFormat="1">
      <c r="A179" s="176"/>
      <c r="B179" s="123"/>
      <c r="C179" s="179"/>
      <c r="D179" s="179"/>
      <c r="E179" s="179"/>
      <c r="F179" s="179"/>
      <c r="G179" s="178"/>
      <c r="H179" s="178"/>
      <c r="I179" s="178"/>
      <c r="J179" s="178"/>
    </row>
    <row r="180" spans="1:10" s="124" customFormat="1" ht="22.5">
      <c r="A180" s="176" t="s">
        <v>86</v>
      </c>
      <c r="B180" s="123" t="s">
        <v>477</v>
      </c>
      <c r="C180" s="177">
        <v>440</v>
      </c>
      <c r="D180" s="177" t="s">
        <v>229</v>
      </c>
      <c r="E180" s="177"/>
      <c r="F180" s="177"/>
      <c r="G180" s="153">
        <f t="shared" ref="G180" si="88">C180*E180</f>
        <v>0</v>
      </c>
      <c r="H180" s="153">
        <f t="shared" ref="H180" si="89">F180*C180</f>
        <v>0</v>
      </c>
      <c r="I180" s="153">
        <f t="shared" ref="I180" si="90">H180+G180</f>
        <v>0</v>
      </c>
      <c r="J180" s="237">
        <v>36020.600000000006</v>
      </c>
    </row>
    <row r="181" spans="1:10" s="88" customFormat="1">
      <c r="A181" s="150"/>
      <c r="B181" s="161"/>
      <c r="C181" s="154"/>
      <c r="D181" s="154"/>
      <c r="E181" s="154"/>
      <c r="F181" s="154"/>
      <c r="G181" s="135"/>
      <c r="H181" s="135"/>
      <c r="I181" s="135"/>
      <c r="J181" s="178"/>
    </row>
    <row r="182" spans="1:10" s="88" customFormat="1" ht="12.75">
      <c r="A182" s="150" t="s">
        <v>87</v>
      </c>
      <c r="B182" s="151" t="s">
        <v>328</v>
      </c>
      <c r="C182" s="152">
        <v>4</v>
      </c>
      <c r="D182" s="152" t="s">
        <v>240</v>
      </c>
      <c r="E182" s="152"/>
      <c r="F182" s="152"/>
      <c r="G182" s="153">
        <f t="shared" ref="G182" si="91">C182*E182</f>
        <v>0</v>
      </c>
      <c r="H182" s="153">
        <f t="shared" ref="H182" si="92">F182*C182</f>
        <v>0</v>
      </c>
      <c r="I182" s="153">
        <f t="shared" ref="I182" si="93">H182+G182</f>
        <v>0</v>
      </c>
      <c r="J182" s="237">
        <v>7020.51</v>
      </c>
    </row>
    <row r="183" spans="1:10" s="88" customFormat="1" ht="12" thickBot="1">
      <c r="A183" s="118"/>
      <c r="B183" s="139"/>
      <c r="C183" s="120"/>
      <c r="D183" s="120"/>
      <c r="E183" s="120"/>
      <c r="F183" s="120"/>
      <c r="G183" s="135"/>
      <c r="H183" s="135"/>
      <c r="I183" s="135"/>
      <c r="J183" s="178"/>
    </row>
    <row r="184" spans="1:10" s="88" customFormat="1" ht="12" thickBot="1">
      <c r="A184" s="115">
        <v>7</v>
      </c>
      <c r="B184" s="116" t="s">
        <v>88</v>
      </c>
      <c r="C184" s="116"/>
      <c r="D184" s="116"/>
      <c r="E184" s="116"/>
      <c r="F184" s="116"/>
      <c r="G184" s="116"/>
      <c r="H184" s="116"/>
      <c r="I184" s="116"/>
      <c r="J184" s="178"/>
    </row>
    <row r="185" spans="1:10" s="88" customFormat="1">
      <c r="A185" s="118"/>
      <c r="B185" s="119"/>
      <c r="C185" s="120"/>
      <c r="D185" s="121"/>
      <c r="E185" s="121"/>
      <c r="F185" s="121"/>
      <c r="G185" s="135"/>
      <c r="H185" s="135"/>
      <c r="I185" s="135"/>
      <c r="J185" s="178"/>
    </row>
    <row r="186" spans="1:10" s="88" customFormat="1" ht="22.5">
      <c r="A186" s="150" t="s">
        <v>124</v>
      </c>
      <c r="B186" s="151" t="s">
        <v>329</v>
      </c>
      <c r="C186" s="152">
        <v>160</v>
      </c>
      <c r="D186" s="152" t="s">
        <v>229</v>
      </c>
      <c r="E186" s="152"/>
      <c r="F186" s="152"/>
      <c r="G186" s="153">
        <f t="shared" ref="G186:G190" si="94">C186*E186</f>
        <v>0</v>
      </c>
      <c r="H186" s="153">
        <f t="shared" ref="H186:H190" si="95">F186*C186</f>
        <v>0</v>
      </c>
      <c r="I186" s="153">
        <f t="shared" ref="I186:I190" si="96">H186+G186</f>
        <v>0</v>
      </c>
      <c r="J186" s="237">
        <v>7913.6</v>
      </c>
    </row>
    <row r="187" spans="1:10" s="88" customFormat="1" ht="22.5">
      <c r="A187" s="150" t="s">
        <v>125</v>
      </c>
      <c r="B187" s="151" t="s">
        <v>351</v>
      </c>
      <c r="C187" s="152">
        <v>80</v>
      </c>
      <c r="D187" s="152" t="s">
        <v>229</v>
      </c>
      <c r="E187" s="152"/>
      <c r="F187" s="152"/>
      <c r="G187" s="153">
        <f t="shared" si="94"/>
        <v>0</v>
      </c>
      <c r="H187" s="153">
        <f t="shared" si="95"/>
        <v>0</v>
      </c>
      <c r="I187" s="153">
        <f t="shared" si="96"/>
        <v>0</v>
      </c>
      <c r="J187" s="237">
        <v>3956.8</v>
      </c>
    </row>
    <row r="188" spans="1:10" s="88" customFormat="1" ht="22.5">
      <c r="A188" s="150" t="s">
        <v>175</v>
      </c>
      <c r="B188" s="151" t="s">
        <v>352</v>
      </c>
      <c r="C188" s="152">
        <v>80</v>
      </c>
      <c r="D188" s="152" t="s">
        <v>229</v>
      </c>
      <c r="E188" s="152"/>
      <c r="F188" s="152"/>
      <c r="G188" s="153">
        <f t="shared" si="94"/>
        <v>0</v>
      </c>
      <c r="H188" s="153">
        <f t="shared" si="95"/>
        <v>0</v>
      </c>
      <c r="I188" s="153">
        <f t="shared" si="96"/>
        <v>0</v>
      </c>
      <c r="J188" s="237">
        <v>3956.8</v>
      </c>
    </row>
    <row r="189" spans="1:10" s="88" customFormat="1" ht="12.75">
      <c r="A189" s="150" t="s">
        <v>176</v>
      </c>
      <c r="B189" s="151" t="s">
        <v>330</v>
      </c>
      <c r="C189" s="152">
        <v>4</v>
      </c>
      <c r="D189" s="152" t="s">
        <v>241</v>
      </c>
      <c r="E189" s="152"/>
      <c r="F189" s="152"/>
      <c r="G189" s="153">
        <f t="shared" si="94"/>
        <v>0</v>
      </c>
      <c r="H189" s="153">
        <f t="shared" si="95"/>
        <v>0</v>
      </c>
      <c r="I189" s="153">
        <f t="shared" si="96"/>
        <v>0</v>
      </c>
      <c r="J189" s="237">
        <v>1193.6400000000001</v>
      </c>
    </row>
    <row r="190" spans="1:10" s="88" customFormat="1" ht="12.75">
      <c r="A190" s="150" t="s">
        <v>177</v>
      </c>
      <c r="B190" s="151" t="s">
        <v>331</v>
      </c>
      <c r="C190" s="154">
        <v>80</v>
      </c>
      <c r="D190" s="154" t="s">
        <v>242</v>
      </c>
      <c r="E190" s="154"/>
      <c r="F190" s="154"/>
      <c r="G190" s="153">
        <f t="shared" si="94"/>
        <v>0</v>
      </c>
      <c r="H190" s="153">
        <f t="shared" si="95"/>
        <v>0</v>
      </c>
      <c r="I190" s="153">
        <f t="shared" si="96"/>
        <v>0</v>
      </c>
      <c r="J190" s="237">
        <v>3168.4000000000005</v>
      </c>
    </row>
    <row r="191" spans="1:10" s="88" customFormat="1" ht="12" thickBot="1">
      <c r="A191" s="118"/>
      <c r="B191" s="123"/>
      <c r="C191" s="120"/>
      <c r="D191" s="120"/>
      <c r="E191" s="120"/>
      <c r="F191" s="120"/>
      <c r="G191" s="135"/>
      <c r="H191" s="135"/>
      <c r="I191" s="135"/>
      <c r="J191" s="178"/>
    </row>
    <row r="192" spans="1:10" s="88" customFormat="1" ht="12" thickBot="1">
      <c r="A192" s="115">
        <v>8</v>
      </c>
      <c r="B192" s="116" t="s">
        <v>216</v>
      </c>
      <c r="C192" s="116"/>
      <c r="D192" s="116"/>
      <c r="E192" s="116"/>
      <c r="F192" s="116"/>
      <c r="G192" s="116"/>
      <c r="H192" s="116"/>
      <c r="I192" s="116"/>
      <c r="J192" s="178"/>
    </row>
    <row r="193" spans="1:10" s="88" customFormat="1">
      <c r="A193" s="118"/>
      <c r="B193" s="119"/>
      <c r="C193" s="120"/>
      <c r="D193" s="121"/>
      <c r="E193" s="121"/>
      <c r="F193" s="121"/>
      <c r="G193" s="135"/>
      <c r="H193" s="135"/>
      <c r="I193" s="135"/>
      <c r="J193" s="178"/>
    </row>
    <row r="194" spans="1:10" s="88" customFormat="1" ht="12.75">
      <c r="A194" s="118" t="s">
        <v>122</v>
      </c>
      <c r="B194" s="123" t="s">
        <v>478</v>
      </c>
      <c r="C194" s="120">
        <v>336</v>
      </c>
      <c r="D194" s="120" t="s">
        <v>298</v>
      </c>
      <c r="E194" s="120"/>
      <c r="F194" s="120"/>
      <c r="G194" s="153">
        <f t="shared" ref="G194" si="97">C194*E194</f>
        <v>0</v>
      </c>
      <c r="H194" s="153">
        <f t="shared" ref="H194" si="98">F194*C194</f>
        <v>0</v>
      </c>
      <c r="I194" s="153">
        <f t="shared" ref="I194" si="99">H194+G194</f>
        <v>0</v>
      </c>
      <c r="J194" s="237">
        <v>74392.92</v>
      </c>
    </row>
    <row r="195" spans="1:10" s="88" customFormat="1">
      <c r="A195" s="118"/>
      <c r="B195" s="123"/>
      <c r="C195" s="120"/>
      <c r="D195" s="120"/>
      <c r="E195" s="120"/>
      <c r="F195" s="120"/>
      <c r="G195" s="135"/>
      <c r="H195" s="135"/>
      <c r="I195" s="135"/>
      <c r="J195" s="178"/>
    </row>
    <row r="196" spans="1:10" s="88" customFormat="1" ht="12.75">
      <c r="A196" s="118" t="s">
        <v>123</v>
      </c>
      <c r="B196" s="123" t="s">
        <v>479</v>
      </c>
      <c r="C196" s="120">
        <v>336</v>
      </c>
      <c r="D196" s="120" t="s">
        <v>298</v>
      </c>
      <c r="E196" s="120"/>
      <c r="F196" s="120"/>
      <c r="G196" s="153">
        <f t="shared" ref="G196" si="100">C196*E196</f>
        <v>0</v>
      </c>
      <c r="H196" s="153">
        <f t="shared" ref="H196" si="101">F196*C196</f>
        <v>0</v>
      </c>
      <c r="I196" s="153">
        <f t="shared" ref="I196" si="102">H196+G196</f>
        <v>0</v>
      </c>
      <c r="J196" s="237">
        <v>86635.5</v>
      </c>
    </row>
    <row r="197" spans="1:10" s="88" customFormat="1">
      <c r="A197" s="118"/>
      <c r="B197" s="123"/>
      <c r="C197" s="120"/>
      <c r="D197" s="120"/>
      <c r="E197" s="120"/>
      <c r="F197" s="120"/>
      <c r="G197" s="135"/>
      <c r="H197" s="135"/>
      <c r="I197" s="135"/>
      <c r="J197" s="135"/>
    </row>
    <row r="198" spans="1:10" s="88" customFormat="1" ht="12" thickBot="1">
      <c r="A198" s="163"/>
      <c r="B198" s="160"/>
      <c r="C198" s="164"/>
      <c r="D198" s="164"/>
      <c r="E198" s="164"/>
      <c r="F198" s="164"/>
      <c r="G198" s="174"/>
      <c r="H198" s="236" t="s">
        <v>250</v>
      </c>
      <c r="I198" s="174">
        <f>I194+I196</f>
        <v>0</v>
      </c>
      <c r="J198" s="241">
        <f>J194+J196</f>
        <v>161028.41999999998</v>
      </c>
    </row>
    <row r="199" spans="1:10" s="88" customFormat="1" ht="12" thickBot="1">
      <c r="A199" s="115">
        <v>9</v>
      </c>
      <c r="B199" s="116" t="s">
        <v>128</v>
      </c>
      <c r="C199" s="116"/>
      <c r="D199" s="116"/>
      <c r="E199" s="116"/>
      <c r="F199" s="116"/>
      <c r="G199" s="116"/>
      <c r="H199" s="116"/>
      <c r="I199" s="116"/>
      <c r="J199" s="116"/>
    </row>
    <row r="200" spans="1:10" s="88" customFormat="1">
      <c r="A200" s="118"/>
      <c r="B200" s="119"/>
      <c r="C200" s="120"/>
      <c r="D200" s="121"/>
      <c r="E200" s="121"/>
      <c r="F200" s="121"/>
      <c r="G200" s="153"/>
      <c r="H200" s="153"/>
      <c r="I200" s="153"/>
      <c r="J200" s="153"/>
    </row>
    <row r="201" spans="1:10" s="88" customFormat="1" ht="22.5">
      <c r="A201" s="118" t="s">
        <v>129</v>
      </c>
      <c r="B201" s="123" t="s">
        <v>480</v>
      </c>
      <c r="C201" s="120">
        <v>1</v>
      </c>
      <c r="D201" s="120" t="s">
        <v>240</v>
      </c>
      <c r="E201" s="120"/>
      <c r="F201" s="120"/>
      <c r="G201" s="153">
        <f t="shared" ref="G201:G203" si="103">C201*E201</f>
        <v>0</v>
      </c>
      <c r="H201" s="153">
        <f t="shared" ref="H201:H203" si="104">F201*C201</f>
        <v>0</v>
      </c>
      <c r="I201" s="153">
        <f t="shared" ref="I201:I203" si="105">H201+G201</f>
        <v>0</v>
      </c>
      <c r="J201" s="237">
        <v>49280.244999999995</v>
      </c>
    </row>
    <row r="202" spans="1:10" s="88" customFormat="1">
      <c r="A202" s="118"/>
      <c r="B202" s="123"/>
      <c r="C202" s="120"/>
      <c r="D202" s="120"/>
      <c r="E202" s="120"/>
      <c r="F202" s="120"/>
      <c r="G202" s="153"/>
      <c r="H202" s="153"/>
      <c r="I202" s="153"/>
      <c r="J202" s="178"/>
    </row>
    <row r="203" spans="1:10" s="88" customFormat="1" ht="12.75">
      <c r="A203" s="118" t="s">
        <v>130</v>
      </c>
      <c r="B203" s="123" t="s">
        <v>353</v>
      </c>
      <c r="C203" s="120">
        <v>1</v>
      </c>
      <c r="D203" s="120" t="s">
        <v>240</v>
      </c>
      <c r="E203" s="120"/>
      <c r="F203" s="120"/>
      <c r="G203" s="153">
        <f t="shared" si="103"/>
        <v>0</v>
      </c>
      <c r="H203" s="153">
        <f t="shared" si="104"/>
        <v>0</v>
      </c>
      <c r="I203" s="153">
        <f t="shared" si="105"/>
        <v>0</v>
      </c>
      <c r="J203" s="237">
        <v>249422.86499999999</v>
      </c>
    </row>
    <row r="204" spans="1:10" s="88" customFormat="1">
      <c r="A204" s="118"/>
      <c r="B204" s="123"/>
      <c r="C204" s="120"/>
      <c r="D204" s="120"/>
      <c r="E204" s="120"/>
      <c r="F204" s="120"/>
      <c r="G204" s="135"/>
      <c r="H204" s="135"/>
      <c r="I204" s="135"/>
      <c r="J204" s="135"/>
    </row>
    <row r="205" spans="1:10" s="88" customFormat="1" ht="12" thickBot="1">
      <c r="A205" s="163"/>
      <c r="B205" s="160"/>
      <c r="C205" s="164"/>
      <c r="D205" s="164"/>
      <c r="E205" s="164"/>
      <c r="F205" s="164"/>
      <c r="G205" s="174"/>
      <c r="H205" s="236" t="s">
        <v>131</v>
      </c>
      <c r="I205" s="174">
        <f>I201+I203</f>
        <v>0</v>
      </c>
      <c r="J205" s="241">
        <f>J201+J203</f>
        <v>298703.11</v>
      </c>
    </row>
    <row r="206" spans="1:10" s="88" customFormat="1" ht="12" thickBot="1">
      <c r="A206" s="115">
        <v>10</v>
      </c>
      <c r="B206" s="116" t="s">
        <v>332</v>
      </c>
      <c r="C206" s="116"/>
      <c r="D206" s="116"/>
      <c r="E206" s="116"/>
      <c r="F206" s="116"/>
      <c r="G206" s="116"/>
      <c r="H206" s="116"/>
      <c r="I206" s="116"/>
      <c r="J206" s="116"/>
    </row>
    <row r="207" spans="1:10" s="88" customFormat="1">
      <c r="A207" s="118"/>
      <c r="B207" s="119"/>
      <c r="C207" s="120"/>
      <c r="D207" s="121"/>
      <c r="E207" s="121"/>
      <c r="F207" s="121"/>
      <c r="G207" s="135"/>
      <c r="H207" s="135"/>
      <c r="I207" s="135"/>
      <c r="J207" s="135"/>
    </row>
    <row r="208" spans="1:10" s="88" customFormat="1" ht="12.75">
      <c r="A208" s="118" t="s">
        <v>126</v>
      </c>
      <c r="B208" s="123" t="s">
        <v>354</v>
      </c>
      <c r="C208" s="120">
        <v>1</v>
      </c>
      <c r="D208" s="120" t="s">
        <v>240</v>
      </c>
      <c r="E208" s="120"/>
      <c r="F208" s="120"/>
      <c r="G208" s="153">
        <f t="shared" ref="G208" si="106">C208*E208</f>
        <v>0</v>
      </c>
      <c r="H208" s="153">
        <f t="shared" ref="H208" si="107">F208*C208</f>
        <v>0</v>
      </c>
      <c r="I208" s="153">
        <f t="shared" ref="I208" si="108">H208+G208</f>
        <v>0</v>
      </c>
      <c r="J208" s="237">
        <v>70729.320000000007</v>
      </c>
    </row>
    <row r="209" spans="1:10" s="88" customFormat="1">
      <c r="A209" s="118"/>
      <c r="B209" s="123"/>
      <c r="C209" s="120"/>
      <c r="D209" s="120"/>
      <c r="E209" s="120"/>
      <c r="F209" s="120"/>
      <c r="G209" s="135"/>
      <c r="H209" s="135"/>
      <c r="I209" s="135"/>
      <c r="J209" s="178"/>
    </row>
    <row r="210" spans="1:10" s="88" customFormat="1" ht="33.75">
      <c r="A210" s="141" t="s">
        <v>127</v>
      </c>
      <c r="B210" s="142" t="s">
        <v>384</v>
      </c>
      <c r="C210" s="143">
        <v>1</v>
      </c>
      <c r="D210" s="143" t="s">
        <v>240</v>
      </c>
      <c r="E210" s="143"/>
      <c r="F210" s="143"/>
      <c r="G210" s="153">
        <f t="shared" ref="G210" si="109">C210*E210</f>
        <v>0</v>
      </c>
      <c r="H210" s="153">
        <f t="shared" ref="H210" si="110">F210*C210</f>
        <v>0</v>
      </c>
      <c r="I210" s="153">
        <f t="shared" ref="I210" si="111">H210+G210</f>
        <v>0</v>
      </c>
      <c r="J210" s="237">
        <v>8964.4434999999994</v>
      </c>
    </row>
    <row r="211" spans="1:10" s="88" customFormat="1" ht="16.5" customHeight="1" thickBot="1">
      <c r="A211" s="163"/>
      <c r="B211" s="160"/>
      <c r="C211" s="164"/>
      <c r="D211" s="164"/>
      <c r="E211" s="164"/>
      <c r="F211" s="164"/>
      <c r="G211" s="264" t="s">
        <v>355</v>
      </c>
      <c r="H211" s="265"/>
      <c r="I211" s="174">
        <f>I210+I208+I190+I189+I188+I187+I186+I182+I180+I178</f>
        <v>0</v>
      </c>
      <c r="J211" s="241">
        <f>J210+J208+J190+J189+J188+J187+J186+J182+J180+J178</f>
        <v>331508.11349999998</v>
      </c>
    </row>
    <row r="212" spans="1:10" s="88" customFormat="1" ht="12" thickBot="1">
      <c r="A212" s="145">
        <v>11</v>
      </c>
      <c r="B212" s="146" t="s">
        <v>333</v>
      </c>
      <c r="C212" s="116"/>
      <c r="D212" s="116"/>
      <c r="E212" s="116"/>
      <c r="F212" s="116"/>
      <c r="G212" s="116"/>
      <c r="H212" s="116"/>
      <c r="I212" s="116"/>
      <c r="J212" s="116"/>
    </row>
    <row r="213" spans="1:10" s="88" customFormat="1">
      <c r="A213" s="147"/>
      <c r="B213" s="148"/>
      <c r="C213" s="120"/>
      <c r="D213" s="121"/>
      <c r="E213" s="121"/>
      <c r="F213" s="121"/>
      <c r="G213" s="135"/>
      <c r="H213" s="135"/>
      <c r="I213" s="135"/>
      <c r="J213" s="135"/>
    </row>
    <row r="214" spans="1:10" s="88" customFormat="1" ht="33.75">
      <c r="A214" s="118" t="s">
        <v>186</v>
      </c>
      <c r="B214" s="142" t="s">
        <v>334</v>
      </c>
      <c r="C214" s="143">
        <v>12</v>
      </c>
      <c r="D214" s="143" t="s">
        <v>339</v>
      </c>
      <c r="E214" s="143"/>
      <c r="F214" s="143"/>
      <c r="G214" s="153">
        <f t="shared" ref="G214" si="112">C214*E214</f>
        <v>0</v>
      </c>
      <c r="H214" s="153">
        <f t="shared" ref="H214" si="113">F214*C214</f>
        <v>0</v>
      </c>
      <c r="I214" s="153">
        <f t="shared" ref="I214" si="114">H214+G214</f>
        <v>0</v>
      </c>
      <c r="J214" s="237">
        <v>337854.27</v>
      </c>
    </row>
    <row r="215" spans="1:10" s="88" customFormat="1" ht="16.5" customHeight="1" thickBot="1">
      <c r="A215" s="232"/>
      <c r="B215" s="160"/>
      <c r="C215" s="163"/>
      <c r="D215" s="163"/>
      <c r="E215" s="163"/>
      <c r="F215" s="163"/>
      <c r="G215" s="264" t="s">
        <v>481</v>
      </c>
      <c r="H215" s="279"/>
      <c r="I215" s="234">
        <f>I214</f>
        <v>0</v>
      </c>
      <c r="J215" s="234">
        <f>J214</f>
        <v>337854.27</v>
      </c>
    </row>
    <row r="216" spans="1:10" s="88" customFormat="1" ht="12" thickBot="1">
      <c r="A216" s="115">
        <v>12</v>
      </c>
      <c r="B216" s="116" t="s">
        <v>251</v>
      </c>
      <c r="C216" s="116"/>
      <c r="D216" s="116"/>
      <c r="E216" s="116"/>
      <c r="F216" s="116"/>
      <c r="G216" s="116"/>
      <c r="H216" s="116"/>
      <c r="I216" s="116"/>
      <c r="J216" s="116"/>
    </row>
    <row r="217" spans="1:10" s="88" customFormat="1">
      <c r="A217" s="180"/>
      <c r="B217" s="149"/>
      <c r="C217" s="120"/>
      <c r="D217" s="120"/>
      <c r="E217" s="120"/>
      <c r="F217" s="120"/>
      <c r="G217" s="135"/>
      <c r="H217" s="135"/>
      <c r="I217" s="135"/>
      <c r="J217" s="135"/>
    </row>
    <row r="218" spans="1:10" s="88" customFormat="1" ht="12.75">
      <c r="A218" s="118" t="s">
        <v>252</v>
      </c>
      <c r="B218" s="123" t="s">
        <v>356</v>
      </c>
      <c r="C218" s="143">
        <v>1</v>
      </c>
      <c r="D218" s="143" t="s">
        <v>240</v>
      </c>
      <c r="E218" s="143"/>
      <c r="F218" s="143"/>
      <c r="G218" s="153">
        <f t="shared" ref="G218" si="115">C218*E218</f>
        <v>0</v>
      </c>
      <c r="H218" s="153">
        <f t="shared" ref="H218" si="116">F218*C218</f>
        <v>0</v>
      </c>
      <c r="I218" s="153">
        <f t="shared" ref="I218" si="117">H218+G218</f>
        <v>0</v>
      </c>
      <c r="J218" s="237">
        <v>93889.97</v>
      </c>
    </row>
    <row r="219" spans="1:10" s="88" customFormat="1">
      <c r="A219" s="233"/>
      <c r="B219" s="231"/>
      <c r="C219" s="163"/>
      <c r="D219" s="163"/>
      <c r="E219" s="163"/>
      <c r="F219" s="163"/>
      <c r="G219" s="262" t="s">
        <v>496</v>
      </c>
      <c r="H219" s="263"/>
      <c r="I219" s="234">
        <f>I218</f>
        <v>0</v>
      </c>
      <c r="J219" s="234">
        <f>J218</f>
        <v>93889.97</v>
      </c>
    </row>
    <row r="220" spans="1:10">
      <c r="A220" s="144" t="s">
        <v>89</v>
      </c>
      <c r="B220" s="144"/>
      <c r="C220" s="144"/>
      <c r="D220" s="144"/>
      <c r="E220" s="144"/>
      <c r="F220" s="144"/>
      <c r="G220" s="144"/>
      <c r="H220" s="144"/>
      <c r="I220" s="216">
        <f>I218+I214+I211+I205+I198+I175+I154+I141+I124+I86+I71+I95</f>
        <v>0</v>
      </c>
      <c r="J220" s="216">
        <f>J218+J214+J211+J205+J198+J175+J154+J141+J124+J86+J71+J95</f>
        <v>4548158.9507500008</v>
      </c>
    </row>
  </sheetData>
  <mergeCells count="8">
    <mergeCell ref="A6:J7"/>
    <mergeCell ref="G215:H215"/>
    <mergeCell ref="G219:H219"/>
    <mergeCell ref="G211:H211"/>
    <mergeCell ref="G141:H141"/>
    <mergeCell ref="A9:G9"/>
    <mergeCell ref="G10:H10"/>
    <mergeCell ref="E10:F10"/>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M176"/>
  <sheetViews>
    <sheetView tabSelected="1" topLeftCell="A126" zoomScaleNormal="100" workbookViewId="0">
      <selection activeCell="J151" sqref="J151"/>
    </sheetView>
  </sheetViews>
  <sheetFormatPr defaultColWidth="9.125" defaultRowHeight="15.75"/>
  <cols>
    <col min="1" max="1" width="7.125" customWidth="1"/>
    <col min="2" max="2" width="85.875" customWidth="1"/>
    <col min="3" max="3" width="9.625" customWidth="1"/>
    <col min="4" max="4" width="7.625" customWidth="1"/>
    <col min="5" max="6" width="14.375" customWidth="1"/>
    <col min="7" max="7" width="15.875" customWidth="1"/>
    <col min="8" max="8" width="18.5" bestFit="1" customWidth="1"/>
    <col min="9" max="9" width="16.375" bestFit="1" customWidth="1"/>
    <col min="10" max="10" width="25.5" customWidth="1"/>
    <col min="11" max="11" width="6.5" bestFit="1" customWidth="1"/>
  </cols>
  <sheetData>
    <row r="1" spans="1:195">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row>
    <row r="2" spans="1:195">
      <c r="A2" s="16"/>
      <c r="B2" s="17"/>
      <c r="C2" s="18"/>
      <c r="D2" s="18"/>
      <c r="E2" s="18"/>
      <c r="F2" s="18"/>
      <c r="G2" s="18"/>
      <c r="H2" s="19"/>
      <c r="I2" s="19"/>
      <c r="J2" s="19"/>
      <c r="K2" s="18"/>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row>
    <row r="3" spans="1:195">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row>
    <row r="4" spans="1:195">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row>
    <row r="5" spans="1:195" ht="16.5" thickBot="1">
      <c r="A5" s="16"/>
      <c r="B5" s="17"/>
      <c r="C5" s="18"/>
      <c r="D5" s="18"/>
      <c r="E5" s="18"/>
      <c r="F5" s="18"/>
      <c r="G5" s="18"/>
      <c r="H5" s="18"/>
      <c r="I5" s="282" t="s">
        <v>90</v>
      </c>
      <c r="J5" s="282"/>
      <c r="K5" s="282"/>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row>
    <row r="6" spans="1:195" s="21" customFormat="1">
      <c r="A6" s="283" t="s">
        <v>100</v>
      </c>
      <c r="B6" s="284"/>
      <c r="C6" s="284"/>
      <c r="D6" s="284"/>
      <c r="E6" s="284"/>
      <c r="F6" s="284"/>
      <c r="G6" s="284"/>
      <c r="H6" s="284"/>
      <c r="I6" s="284"/>
      <c r="J6" s="284"/>
      <c r="K6" s="285"/>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row>
    <row r="7" spans="1:195" s="21" customFormat="1">
      <c r="A7" s="286"/>
      <c r="B7" s="287"/>
      <c r="C7" s="287"/>
      <c r="D7" s="287"/>
      <c r="E7" s="287"/>
      <c r="F7" s="287"/>
      <c r="G7" s="287"/>
      <c r="H7" s="287"/>
      <c r="I7" s="287"/>
      <c r="J7" s="287"/>
      <c r="K7" s="288"/>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row>
    <row r="8" spans="1:195" s="21" customFormat="1">
      <c r="A8" s="42" t="s">
        <v>10</v>
      </c>
      <c r="B8" s="43" t="s">
        <v>314</v>
      </c>
      <c r="C8" s="43"/>
      <c r="D8" s="43"/>
      <c r="E8" s="43"/>
      <c r="F8" s="43"/>
      <c r="G8" s="44"/>
      <c r="H8" s="45" t="s">
        <v>319</v>
      </c>
      <c r="I8" s="46"/>
      <c r="J8" s="243"/>
      <c r="K8" s="47"/>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row>
    <row r="9" spans="1:195" s="21" customFormat="1">
      <c r="A9" s="268" t="s">
        <v>316</v>
      </c>
      <c r="B9" s="269"/>
      <c r="C9" s="269"/>
      <c r="D9" s="269"/>
      <c r="E9" s="269"/>
      <c r="F9" s="269"/>
      <c r="G9" s="270"/>
      <c r="H9" s="48" t="s">
        <v>315</v>
      </c>
      <c r="I9" s="49"/>
      <c r="J9" s="49"/>
      <c r="K9" s="50"/>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row>
    <row r="10" spans="1:195" s="21" customFormat="1" ht="27" customHeight="1">
      <c r="A10" s="51" t="s">
        <v>11</v>
      </c>
      <c r="B10" s="52"/>
      <c r="C10" s="53"/>
      <c r="D10" s="53"/>
      <c r="E10" s="289" t="s">
        <v>91</v>
      </c>
      <c r="F10" s="290"/>
      <c r="G10" s="291" t="s">
        <v>12</v>
      </c>
      <c r="H10" s="292"/>
      <c r="I10" s="54" t="s">
        <v>13</v>
      </c>
      <c r="J10" s="96" t="s">
        <v>492</v>
      </c>
      <c r="K10" s="55"/>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row>
    <row r="11" spans="1:195" s="21" customFormat="1">
      <c r="A11" s="56" t="s">
        <v>14</v>
      </c>
      <c r="B11" s="57" t="s">
        <v>15</v>
      </c>
      <c r="C11" s="58" t="s">
        <v>16</v>
      </c>
      <c r="D11" s="58" t="s">
        <v>17</v>
      </c>
      <c r="E11" s="23" t="s">
        <v>18</v>
      </c>
      <c r="F11" s="24" t="s">
        <v>19</v>
      </c>
      <c r="G11" s="23"/>
      <c r="H11" s="25"/>
      <c r="I11" s="25"/>
      <c r="J11" s="102"/>
      <c r="K11" s="59" t="s">
        <v>92</v>
      </c>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7"/>
    </row>
    <row r="12" spans="1:195" s="21" customFormat="1" ht="16.5" thickBot="1">
      <c r="A12" s="60"/>
      <c r="B12" s="61"/>
      <c r="C12" s="62"/>
      <c r="D12" s="62"/>
      <c r="E12" s="28" t="s">
        <v>20</v>
      </c>
      <c r="F12" s="29" t="s">
        <v>21</v>
      </c>
      <c r="G12" s="28" t="s">
        <v>22</v>
      </c>
      <c r="H12" s="28" t="s">
        <v>23</v>
      </c>
      <c r="I12" s="28" t="s">
        <v>24</v>
      </c>
      <c r="J12" s="108" t="s">
        <v>493</v>
      </c>
      <c r="K12" s="63"/>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row>
    <row r="13" spans="1:195" s="21" customFormat="1" ht="16.5" thickBot="1">
      <c r="A13" s="30">
        <v>1</v>
      </c>
      <c r="B13" s="31" t="s">
        <v>182</v>
      </c>
      <c r="C13" s="31"/>
      <c r="D13" s="31"/>
      <c r="E13" s="32"/>
      <c r="F13" s="32"/>
      <c r="G13" s="32"/>
      <c r="H13" s="32"/>
      <c r="I13" s="32"/>
      <c r="J13" s="244"/>
      <c r="K13" s="64"/>
    </row>
    <row r="14" spans="1:195" s="21" customFormat="1">
      <c r="A14" s="33" t="s">
        <v>25</v>
      </c>
      <c r="B14" s="36" t="s">
        <v>484</v>
      </c>
      <c r="C14" s="35">
        <v>2</v>
      </c>
      <c r="D14" s="35" t="s">
        <v>34</v>
      </c>
      <c r="E14" s="222">
        <v>0</v>
      </c>
      <c r="F14" s="222"/>
      <c r="G14" s="40">
        <f>E14*C14</f>
        <v>0</v>
      </c>
      <c r="H14" s="40">
        <f>F14*C14</f>
        <v>0</v>
      </c>
      <c r="I14" s="39">
        <f>G14+H14</f>
        <v>0</v>
      </c>
      <c r="J14" s="248">
        <v>559914.35499999998</v>
      </c>
      <c r="K14" s="65"/>
    </row>
    <row r="15" spans="1:195" s="21" customFormat="1">
      <c r="A15" s="33"/>
      <c r="B15" s="36"/>
      <c r="C15" s="35"/>
      <c r="D15" s="35"/>
      <c r="E15" s="37"/>
      <c r="F15" s="37">
        <v>0</v>
      </c>
      <c r="G15" s="40"/>
      <c r="H15" s="40"/>
      <c r="I15" s="39"/>
      <c r="J15" s="39"/>
      <c r="K15" s="65"/>
    </row>
    <row r="16" spans="1:195" s="21" customFormat="1">
      <c r="A16" s="33" t="s">
        <v>28</v>
      </c>
      <c r="B16" s="36" t="s">
        <v>357</v>
      </c>
      <c r="C16" s="35">
        <v>1</v>
      </c>
      <c r="D16" s="35" t="s">
        <v>34</v>
      </c>
      <c r="E16" s="223">
        <v>0</v>
      </c>
      <c r="F16" s="223"/>
      <c r="G16" s="40">
        <f t="shared" ref="G16:G93" si="0">E16*C16</f>
        <v>0</v>
      </c>
      <c r="H16" s="40">
        <f t="shared" ref="H16:H93" si="1">F16*C16</f>
        <v>0</v>
      </c>
      <c r="I16" s="39">
        <f t="shared" ref="I16:I93" si="2">G16+H16</f>
        <v>0</v>
      </c>
      <c r="J16" s="248">
        <v>49643.222499999996</v>
      </c>
      <c r="K16" s="65"/>
    </row>
    <row r="17" spans="1:11" s="21" customFormat="1">
      <c r="A17" s="33"/>
      <c r="B17" s="34"/>
      <c r="C17" s="35"/>
      <c r="D17" s="35"/>
      <c r="E17" s="39"/>
      <c r="F17" s="39"/>
      <c r="G17" s="40"/>
      <c r="H17" s="40"/>
      <c r="I17" s="39"/>
      <c r="J17" s="39"/>
      <c r="K17" s="65"/>
    </row>
    <row r="18" spans="1:11" s="21" customFormat="1">
      <c r="A18" s="33" t="s">
        <v>31</v>
      </c>
      <c r="B18" s="36" t="s">
        <v>358</v>
      </c>
      <c r="C18" s="35">
        <v>1</v>
      </c>
      <c r="D18" s="35" t="s">
        <v>34</v>
      </c>
      <c r="E18" s="223">
        <v>0</v>
      </c>
      <c r="F18" s="223">
        <v>0</v>
      </c>
      <c r="G18" s="40">
        <f t="shared" si="0"/>
        <v>0</v>
      </c>
      <c r="H18" s="40">
        <f t="shared" si="1"/>
        <v>0</v>
      </c>
      <c r="I18" s="39">
        <f t="shared" si="2"/>
        <v>0</v>
      </c>
      <c r="J18" s="248">
        <v>228563.79749999999</v>
      </c>
      <c r="K18" s="65"/>
    </row>
    <row r="19" spans="1:11" s="21" customFormat="1">
      <c r="A19" s="33"/>
      <c r="B19" s="36"/>
      <c r="C19" s="35"/>
      <c r="D19" s="35"/>
      <c r="E19" s="37"/>
      <c r="F19" s="37"/>
      <c r="G19" s="40"/>
      <c r="H19" s="40"/>
      <c r="I19" s="39"/>
      <c r="J19" s="39"/>
      <c r="K19" s="65"/>
    </row>
    <row r="20" spans="1:11" s="21" customFormat="1">
      <c r="A20" s="33" t="s">
        <v>35</v>
      </c>
      <c r="B20" s="36" t="s">
        <v>359</v>
      </c>
      <c r="C20" s="35">
        <v>1</v>
      </c>
      <c r="D20" s="35" t="s">
        <v>34</v>
      </c>
      <c r="E20" s="223">
        <v>0</v>
      </c>
      <c r="F20" s="223">
        <v>0</v>
      </c>
      <c r="G20" s="40">
        <f t="shared" si="0"/>
        <v>0</v>
      </c>
      <c r="H20" s="40">
        <f t="shared" si="1"/>
        <v>0</v>
      </c>
      <c r="I20" s="39">
        <f t="shared" si="2"/>
        <v>0</v>
      </c>
      <c r="J20" s="248">
        <v>13428.3</v>
      </c>
      <c r="K20" s="65"/>
    </row>
    <row r="21" spans="1:11" s="21" customFormat="1">
      <c r="A21" s="33"/>
      <c r="B21" s="36"/>
      <c r="C21" s="35"/>
      <c r="D21" s="35"/>
      <c r="E21" s="37"/>
      <c r="F21" s="37"/>
      <c r="G21" s="40"/>
      <c r="H21" s="40"/>
      <c r="I21" s="39"/>
      <c r="J21" s="39"/>
      <c r="K21" s="65"/>
    </row>
    <row r="22" spans="1:11" s="21" customFormat="1">
      <c r="A22" s="33" t="s">
        <v>41</v>
      </c>
      <c r="B22" s="36" t="s">
        <v>360</v>
      </c>
      <c r="C22" s="35">
        <v>1</v>
      </c>
      <c r="D22" s="35" t="s">
        <v>34</v>
      </c>
      <c r="E22" s="223">
        <v>0</v>
      </c>
      <c r="F22" s="223">
        <v>0</v>
      </c>
      <c r="G22" s="40">
        <f t="shared" si="0"/>
        <v>0</v>
      </c>
      <c r="H22" s="40">
        <f t="shared" si="1"/>
        <v>0</v>
      </c>
      <c r="I22" s="39">
        <f t="shared" si="2"/>
        <v>0</v>
      </c>
      <c r="J22" s="248">
        <v>52023.084999999999</v>
      </c>
      <c r="K22" s="65"/>
    </row>
    <row r="23" spans="1:11" s="21" customFormat="1" ht="16.5" thickBot="1">
      <c r="A23" s="181"/>
      <c r="B23" s="182"/>
      <c r="C23" s="183"/>
      <c r="D23" s="183"/>
      <c r="E23" s="184"/>
      <c r="F23" s="184"/>
      <c r="G23" s="185"/>
      <c r="H23" s="252" t="s">
        <v>245</v>
      </c>
      <c r="I23" s="253">
        <f>I14+I16+I18+I20+I22</f>
        <v>0</v>
      </c>
      <c r="J23" s="253">
        <f>J14+J16+J18+J20+J22</f>
        <v>903572.76</v>
      </c>
      <c r="K23" s="65"/>
    </row>
    <row r="24" spans="1:11" s="21" customFormat="1" ht="16.5" thickBot="1">
      <c r="A24" s="200">
        <v>2</v>
      </c>
      <c r="B24" s="201" t="s">
        <v>183</v>
      </c>
      <c r="C24" s="201"/>
      <c r="D24" s="201"/>
      <c r="E24" s="202"/>
      <c r="F24" s="202"/>
      <c r="G24" s="185"/>
      <c r="H24" s="185"/>
      <c r="I24" s="186"/>
      <c r="J24" s="245"/>
      <c r="K24" s="65"/>
    </row>
    <row r="25" spans="1:11" s="21" customFormat="1">
      <c r="A25" s="33"/>
      <c r="B25" s="34"/>
      <c r="C25" s="35"/>
      <c r="D25" s="35"/>
      <c r="E25" s="39"/>
      <c r="F25" s="39"/>
      <c r="G25" s="40"/>
      <c r="H25" s="40"/>
      <c r="I25" s="39"/>
      <c r="J25" s="78"/>
      <c r="K25" s="65"/>
    </row>
    <row r="26" spans="1:11" s="21" customFormat="1">
      <c r="A26" s="33" t="s">
        <v>44</v>
      </c>
      <c r="B26" s="36" t="s">
        <v>299</v>
      </c>
      <c r="C26" s="35">
        <v>2</v>
      </c>
      <c r="D26" s="35" t="s">
        <v>34</v>
      </c>
      <c r="E26" s="223">
        <v>0</v>
      </c>
      <c r="F26" s="223">
        <v>0</v>
      </c>
      <c r="G26" s="40">
        <f t="shared" si="0"/>
        <v>0</v>
      </c>
      <c r="H26" s="40">
        <f t="shared" si="1"/>
        <v>0</v>
      </c>
      <c r="I26" s="39">
        <f t="shared" si="2"/>
        <v>0</v>
      </c>
      <c r="J26" s="248">
        <v>633070.14358448621</v>
      </c>
      <c r="K26" s="65"/>
    </row>
    <row r="27" spans="1:11" s="21" customFormat="1">
      <c r="A27" s="33"/>
      <c r="B27" s="36"/>
      <c r="C27" s="35"/>
      <c r="D27" s="35"/>
      <c r="E27" s="37"/>
      <c r="F27" s="37"/>
      <c r="G27" s="40"/>
      <c r="H27" s="40"/>
      <c r="I27" s="39"/>
      <c r="J27" s="39"/>
      <c r="K27" s="65"/>
    </row>
    <row r="28" spans="1:11" s="21" customFormat="1">
      <c r="A28" s="33" t="s">
        <v>47</v>
      </c>
      <c r="B28" s="36" t="s">
        <v>485</v>
      </c>
      <c r="C28" s="35">
        <v>2</v>
      </c>
      <c r="D28" s="35" t="s">
        <v>34</v>
      </c>
      <c r="E28" s="223">
        <v>0</v>
      </c>
      <c r="F28" s="223">
        <v>0</v>
      </c>
      <c r="G28" s="40">
        <f t="shared" si="0"/>
        <v>0</v>
      </c>
      <c r="H28" s="40">
        <f t="shared" si="1"/>
        <v>0</v>
      </c>
      <c r="I28" s="39">
        <f t="shared" si="2"/>
        <v>0</v>
      </c>
      <c r="J28" s="248">
        <v>25022.04</v>
      </c>
      <c r="K28" s="65"/>
    </row>
    <row r="29" spans="1:11" s="21" customFormat="1" ht="16.5" thickBot="1">
      <c r="A29" s="181"/>
      <c r="B29" s="182"/>
      <c r="C29" s="183"/>
      <c r="D29" s="183"/>
      <c r="E29" s="184"/>
      <c r="F29" s="184"/>
      <c r="G29" s="185"/>
      <c r="H29" s="252" t="s">
        <v>253</v>
      </c>
      <c r="I29" s="253">
        <f>I26+I28</f>
        <v>0</v>
      </c>
      <c r="J29" s="253">
        <f>J26+J28</f>
        <v>658092.18358448625</v>
      </c>
      <c r="K29" s="65"/>
    </row>
    <row r="30" spans="1:11" s="21" customFormat="1" ht="16.5" thickBot="1">
      <c r="A30" s="30">
        <v>3</v>
      </c>
      <c r="B30" s="31" t="s">
        <v>93</v>
      </c>
      <c r="C30" s="31"/>
      <c r="D30" s="31"/>
      <c r="E30" s="32"/>
      <c r="F30" s="32"/>
      <c r="G30" s="188"/>
      <c r="H30" s="188"/>
      <c r="I30" s="189"/>
      <c r="J30" s="246"/>
      <c r="K30" s="65"/>
    </row>
    <row r="31" spans="1:11" s="21" customFormat="1">
      <c r="A31" s="33"/>
      <c r="B31" s="34"/>
      <c r="C31" s="35"/>
      <c r="D31" s="35"/>
      <c r="E31" s="39"/>
      <c r="F31" s="39"/>
      <c r="G31" s="40"/>
      <c r="H31" s="40"/>
      <c r="I31" s="39"/>
      <c r="J31" s="78"/>
      <c r="K31" s="65"/>
    </row>
    <row r="32" spans="1:11" s="21" customFormat="1">
      <c r="A32" s="33" t="s">
        <v>67</v>
      </c>
      <c r="B32" s="36" t="s">
        <v>300</v>
      </c>
      <c r="C32" s="35">
        <v>4</v>
      </c>
      <c r="D32" s="35" t="s">
        <v>34</v>
      </c>
      <c r="E32" s="223">
        <v>0</v>
      </c>
      <c r="F32" s="223">
        <v>0</v>
      </c>
      <c r="G32" s="40">
        <f t="shared" si="0"/>
        <v>0</v>
      </c>
      <c r="H32" s="40">
        <f t="shared" si="1"/>
        <v>0</v>
      </c>
      <c r="I32" s="39">
        <f t="shared" si="2"/>
        <v>0</v>
      </c>
      <c r="J32" s="248">
        <v>901745.65</v>
      </c>
      <c r="K32" s="65"/>
    </row>
    <row r="33" spans="1:11" s="21" customFormat="1">
      <c r="A33" s="33"/>
      <c r="B33" s="36"/>
      <c r="C33" s="35"/>
      <c r="D33" s="35"/>
      <c r="E33" s="37"/>
      <c r="F33" s="37"/>
      <c r="G33" s="40"/>
      <c r="H33" s="40"/>
      <c r="I33" s="39"/>
      <c r="J33" s="39"/>
      <c r="K33" s="65"/>
    </row>
    <row r="34" spans="1:11" s="21" customFormat="1" ht="25.5">
      <c r="A34" s="33">
        <v>3.2</v>
      </c>
      <c r="B34" s="36" t="s">
        <v>361</v>
      </c>
      <c r="C34" s="35">
        <v>1</v>
      </c>
      <c r="D34" s="35" t="s">
        <v>34</v>
      </c>
      <c r="E34" s="223">
        <v>0</v>
      </c>
      <c r="F34" s="223">
        <v>0</v>
      </c>
      <c r="G34" s="40">
        <f t="shared" si="0"/>
        <v>0</v>
      </c>
      <c r="H34" s="40">
        <f t="shared" si="1"/>
        <v>0</v>
      </c>
      <c r="I34" s="39">
        <f t="shared" si="2"/>
        <v>0</v>
      </c>
      <c r="J34" s="248">
        <v>27564.400000000001</v>
      </c>
      <c r="K34" s="65"/>
    </row>
    <row r="35" spans="1:11" s="21" customFormat="1">
      <c r="A35" s="33"/>
      <c r="B35" s="36"/>
      <c r="C35" s="35"/>
      <c r="D35" s="35"/>
      <c r="E35" s="37"/>
      <c r="F35" s="37"/>
      <c r="G35" s="40"/>
      <c r="H35" s="40"/>
      <c r="I35" s="39"/>
      <c r="J35" s="39"/>
      <c r="K35" s="65"/>
    </row>
    <row r="36" spans="1:11" s="21" customFormat="1" ht="25.5">
      <c r="A36" s="33">
        <v>3.3</v>
      </c>
      <c r="B36" s="36" t="s">
        <v>301</v>
      </c>
      <c r="C36" s="35">
        <v>3</v>
      </c>
      <c r="D36" s="35" t="s">
        <v>34</v>
      </c>
      <c r="E36" s="223">
        <v>0</v>
      </c>
      <c r="F36" s="223">
        <v>0</v>
      </c>
      <c r="G36" s="40">
        <f t="shared" ref="G36" si="3">E36*C36</f>
        <v>0</v>
      </c>
      <c r="H36" s="40">
        <f t="shared" ref="H36" si="4">F36*C36</f>
        <v>0</v>
      </c>
      <c r="I36" s="39">
        <f t="shared" ref="I36" si="5">G36+H36</f>
        <v>0</v>
      </c>
      <c r="J36" s="248">
        <v>52598.827499999999</v>
      </c>
      <c r="K36" s="65"/>
    </row>
    <row r="37" spans="1:11" s="21" customFormat="1">
      <c r="A37" s="33"/>
      <c r="B37" s="36"/>
      <c r="C37" s="35"/>
      <c r="D37" s="35"/>
      <c r="E37" s="37"/>
      <c r="F37" s="37"/>
      <c r="G37" s="40"/>
      <c r="H37" s="40"/>
      <c r="I37" s="39"/>
      <c r="J37" s="39"/>
      <c r="K37" s="65"/>
    </row>
    <row r="38" spans="1:11" s="21" customFormat="1" ht="25.5">
      <c r="A38" s="33">
        <v>3.4</v>
      </c>
      <c r="B38" s="36" t="s">
        <v>302</v>
      </c>
      <c r="C38" s="35">
        <v>2</v>
      </c>
      <c r="D38" s="35" t="s">
        <v>34</v>
      </c>
      <c r="E38" s="223">
        <v>0</v>
      </c>
      <c r="F38" s="223">
        <v>0</v>
      </c>
      <c r="G38" s="40">
        <f t="shared" ref="G38" si="6">E38*C38</f>
        <v>0</v>
      </c>
      <c r="H38" s="40">
        <f t="shared" ref="H38" si="7">F38*C38</f>
        <v>0</v>
      </c>
      <c r="I38" s="39">
        <f t="shared" ref="I38" si="8">G38+H38</f>
        <v>0</v>
      </c>
      <c r="J38" s="248">
        <v>27613.8</v>
      </c>
      <c r="K38" s="65"/>
    </row>
    <row r="39" spans="1:11" s="21" customFormat="1">
      <c r="A39" s="33"/>
      <c r="B39" s="36"/>
      <c r="C39" s="35"/>
      <c r="D39" s="35"/>
      <c r="E39" s="37"/>
      <c r="F39" s="37"/>
      <c r="G39" s="40"/>
      <c r="H39" s="40"/>
      <c r="I39" s="39"/>
      <c r="J39" s="39"/>
      <c r="K39" s="65"/>
    </row>
    <row r="40" spans="1:11" s="21" customFormat="1" ht="25.5">
      <c r="A40" s="33">
        <v>3.5</v>
      </c>
      <c r="B40" s="36" t="s">
        <v>486</v>
      </c>
      <c r="C40" s="35">
        <v>4</v>
      </c>
      <c r="D40" s="35" t="s">
        <v>34</v>
      </c>
      <c r="E40" s="223">
        <v>0</v>
      </c>
      <c r="F40" s="223">
        <v>0</v>
      </c>
      <c r="G40" s="40">
        <f t="shared" ref="G40" si="9">E40*C40</f>
        <v>0</v>
      </c>
      <c r="H40" s="40">
        <f t="shared" ref="H40" si="10">F40*C40</f>
        <v>0</v>
      </c>
      <c r="I40" s="39">
        <f t="shared" ref="I40" si="11">G40+H40</f>
        <v>0</v>
      </c>
      <c r="J40" s="248">
        <v>53927.6</v>
      </c>
      <c r="K40" s="65"/>
    </row>
    <row r="41" spans="1:11" s="21" customFormat="1">
      <c r="A41" s="33"/>
      <c r="B41" s="36"/>
      <c r="C41" s="35"/>
      <c r="D41" s="35"/>
      <c r="E41" s="37"/>
      <c r="F41" s="37"/>
      <c r="G41" s="40"/>
      <c r="H41" s="40"/>
      <c r="I41" s="39"/>
      <c r="J41" s="39"/>
      <c r="K41" s="65"/>
    </row>
    <row r="42" spans="1:11" s="21" customFormat="1">
      <c r="A42" s="33">
        <v>3.6</v>
      </c>
      <c r="B42" s="36" t="s">
        <v>303</v>
      </c>
      <c r="C42" s="35">
        <v>1</v>
      </c>
      <c r="D42" s="35" t="s">
        <v>34</v>
      </c>
      <c r="E42" s="223">
        <v>0</v>
      </c>
      <c r="F42" s="223">
        <v>0</v>
      </c>
      <c r="G42" s="40">
        <f t="shared" ref="G42" si="12">E42*C42</f>
        <v>0</v>
      </c>
      <c r="H42" s="40">
        <f t="shared" ref="H42" si="13">F42*C42</f>
        <v>0</v>
      </c>
      <c r="I42" s="39">
        <f t="shared" ref="I42" si="14">G42+H42</f>
        <v>0</v>
      </c>
      <c r="J42" s="248">
        <v>6074.6925000000001</v>
      </c>
      <c r="K42" s="65"/>
    </row>
    <row r="43" spans="1:11" s="21" customFormat="1">
      <c r="A43" s="33"/>
      <c r="B43" s="36"/>
      <c r="C43" s="35"/>
      <c r="D43" s="35"/>
      <c r="E43" s="37"/>
      <c r="F43" s="37"/>
      <c r="G43" s="40"/>
      <c r="H43" s="40"/>
      <c r="I43" s="39"/>
      <c r="J43" s="78"/>
      <c r="K43" s="65"/>
    </row>
    <row r="44" spans="1:11" s="21" customFormat="1" ht="16.5" thickBot="1">
      <c r="A44" s="181"/>
      <c r="B44" s="182"/>
      <c r="C44" s="183"/>
      <c r="D44" s="183"/>
      <c r="E44" s="184"/>
      <c r="F44" s="184"/>
      <c r="G44" s="185"/>
      <c r="H44" s="252" t="s">
        <v>254</v>
      </c>
      <c r="I44" s="253">
        <f>I32+I34+I37+I36+I38+I40+I42</f>
        <v>0</v>
      </c>
      <c r="J44" s="253">
        <f>J32+J34+J37+J36+J38+J40+J42</f>
        <v>1069524.97</v>
      </c>
      <c r="K44" s="65"/>
    </row>
    <row r="45" spans="1:11" s="21" customFormat="1" ht="16.5" thickBot="1">
      <c r="A45" s="30">
        <v>4</v>
      </c>
      <c r="B45" s="31" t="s">
        <v>94</v>
      </c>
      <c r="C45" s="31"/>
      <c r="D45" s="31"/>
      <c r="E45" s="32"/>
      <c r="F45" s="32"/>
      <c r="G45" s="188"/>
      <c r="H45" s="188"/>
      <c r="I45" s="189"/>
      <c r="J45" s="246"/>
      <c r="K45" s="65"/>
    </row>
    <row r="46" spans="1:11" s="21" customFormat="1">
      <c r="A46" s="33"/>
      <c r="B46" s="34"/>
      <c r="C46" s="35"/>
      <c r="D46" s="35"/>
      <c r="E46" s="39"/>
      <c r="F46" s="39"/>
      <c r="G46" s="40"/>
      <c r="H46" s="40"/>
      <c r="I46" s="39"/>
      <c r="J46" s="78"/>
      <c r="K46" s="65"/>
    </row>
    <row r="47" spans="1:11" s="21" customFormat="1">
      <c r="A47" s="33" t="s">
        <v>80</v>
      </c>
      <c r="B47" s="36" t="s">
        <v>487</v>
      </c>
      <c r="C47" s="35">
        <v>12</v>
      </c>
      <c r="D47" s="35" t="s">
        <v>34</v>
      </c>
      <c r="E47" s="223">
        <v>0</v>
      </c>
      <c r="F47" s="223">
        <v>0</v>
      </c>
      <c r="G47" s="40">
        <f t="shared" si="0"/>
        <v>0</v>
      </c>
      <c r="H47" s="40">
        <f t="shared" si="1"/>
        <v>0</v>
      </c>
      <c r="I47" s="39">
        <f t="shared" si="2"/>
        <v>0</v>
      </c>
      <c r="J47" s="248">
        <v>190126.215</v>
      </c>
      <c r="K47" s="65"/>
    </row>
    <row r="48" spans="1:11" s="21" customFormat="1">
      <c r="A48" s="33"/>
      <c r="B48" s="36"/>
      <c r="C48" s="35"/>
      <c r="D48" s="35"/>
      <c r="E48" s="37"/>
      <c r="F48" s="37"/>
      <c r="G48" s="40"/>
      <c r="H48" s="40"/>
      <c r="I48" s="39"/>
      <c r="J48" s="39"/>
      <c r="K48" s="65"/>
    </row>
    <row r="49" spans="1:11" s="21" customFormat="1">
      <c r="A49" s="33" t="s">
        <v>95</v>
      </c>
      <c r="B49" s="36" t="s">
        <v>305</v>
      </c>
      <c r="C49" s="35">
        <v>68</v>
      </c>
      <c r="D49" s="35" t="s">
        <v>34</v>
      </c>
      <c r="E49" s="223">
        <v>0</v>
      </c>
      <c r="F49" s="223">
        <v>0</v>
      </c>
      <c r="G49" s="40">
        <f t="shared" si="0"/>
        <v>0</v>
      </c>
      <c r="H49" s="40">
        <f t="shared" si="1"/>
        <v>0</v>
      </c>
      <c r="I49" s="39">
        <f t="shared" si="2"/>
        <v>0</v>
      </c>
      <c r="J49" s="248">
        <v>46753.23</v>
      </c>
      <c r="K49" s="65"/>
    </row>
    <row r="50" spans="1:11" s="21" customFormat="1">
      <c r="A50" s="33"/>
      <c r="B50" s="36"/>
      <c r="C50" s="35"/>
      <c r="D50" s="35"/>
      <c r="E50" s="37"/>
      <c r="F50" s="37"/>
      <c r="G50" s="40"/>
      <c r="H50" s="40"/>
      <c r="I50" s="39"/>
      <c r="J50" s="39"/>
      <c r="K50" s="65"/>
    </row>
    <row r="51" spans="1:11" s="21" customFormat="1" ht="25.5">
      <c r="A51" s="33" t="s">
        <v>102</v>
      </c>
      <c r="B51" s="36" t="s">
        <v>488</v>
      </c>
      <c r="C51" s="35">
        <v>9.6</v>
      </c>
      <c r="D51" s="35" t="s">
        <v>108</v>
      </c>
      <c r="E51" s="223">
        <v>0</v>
      </c>
      <c r="F51" s="223">
        <v>0</v>
      </c>
      <c r="G51" s="40">
        <f t="shared" si="0"/>
        <v>0</v>
      </c>
      <c r="H51" s="40">
        <f t="shared" si="1"/>
        <v>0</v>
      </c>
      <c r="I51" s="39">
        <f t="shared" si="2"/>
        <v>0</v>
      </c>
      <c r="J51" s="248">
        <v>67670.383999999991</v>
      </c>
      <c r="K51" s="65"/>
    </row>
    <row r="52" spans="1:11" s="21" customFormat="1">
      <c r="A52" s="33"/>
      <c r="B52" s="36"/>
      <c r="C52" s="35"/>
      <c r="D52" s="35"/>
      <c r="E52" s="37"/>
      <c r="F52" s="37"/>
      <c r="G52" s="40"/>
      <c r="H52" s="40"/>
      <c r="I52" s="39"/>
      <c r="J52" s="39"/>
      <c r="K52" s="65"/>
    </row>
    <row r="53" spans="1:11" s="21" customFormat="1">
      <c r="A53" s="33" t="s">
        <v>103</v>
      </c>
      <c r="B53" s="36" t="s">
        <v>188</v>
      </c>
      <c r="C53" s="35">
        <v>704</v>
      </c>
      <c r="D53" s="35" t="s">
        <v>34</v>
      </c>
      <c r="E53" s="223">
        <v>0</v>
      </c>
      <c r="F53" s="223">
        <v>0</v>
      </c>
      <c r="G53" s="40">
        <f t="shared" si="0"/>
        <v>0</v>
      </c>
      <c r="H53" s="40">
        <f t="shared" si="1"/>
        <v>0</v>
      </c>
      <c r="I53" s="39">
        <f t="shared" si="2"/>
        <v>0</v>
      </c>
      <c r="J53" s="248">
        <v>11561.263999999999</v>
      </c>
      <c r="K53" s="65"/>
    </row>
    <row r="54" spans="1:11" s="21" customFormat="1">
      <c r="A54" s="33"/>
      <c r="B54" s="36"/>
      <c r="C54" s="35"/>
      <c r="D54" s="35"/>
      <c r="E54" s="37"/>
      <c r="F54" s="37"/>
      <c r="G54" s="40"/>
      <c r="H54" s="40"/>
      <c r="I54" s="39"/>
      <c r="J54" s="39"/>
      <c r="K54" s="65"/>
    </row>
    <row r="55" spans="1:11" s="21" customFormat="1">
      <c r="A55" s="33" t="s">
        <v>104</v>
      </c>
      <c r="B55" s="36" t="s">
        <v>105</v>
      </c>
      <c r="C55" s="35">
        <v>64</v>
      </c>
      <c r="D55" s="35" t="s">
        <v>34</v>
      </c>
      <c r="E55" s="223">
        <v>0</v>
      </c>
      <c r="F55" s="223">
        <v>0</v>
      </c>
      <c r="G55" s="40">
        <f t="shared" si="0"/>
        <v>0</v>
      </c>
      <c r="H55" s="40">
        <f t="shared" si="1"/>
        <v>0</v>
      </c>
      <c r="I55" s="39">
        <f t="shared" si="2"/>
        <v>0</v>
      </c>
      <c r="J55" s="248">
        <v>37925.919999999998</v>
      </c>
      <c r="K55" s="65"/>
    </row>
    <row r="56" spans="1:11" s="21" customFormat="1">
      <c r="A56" s="33"/>
      <c r="B56" s="36"/>
      <c r="C56" s="35"/>
      <c r="D56" s="35"/>
      <c r="E56" s="37"/>
      <c r="F56" s="37"/>
      <c r="G56" s="40"/>
      <c r="H56" s="40"/>
      <c r="I56" s="39"/>
      <c r="J56" s="39"/>
      <c r="K56" s="65"/>
    </row>
    <row r="57" spans="1:11" s="21" customFormat="1">
      <c r="A57" s="33" t="s">
        <v>306</v>
      </c>
      <c r="B57" s="36" t="s">
        <v>304</v>
      </c>
      <c r="C57" s="35">
        <v>5</v>
      </c>
      <c r="D57" s="35" t="s">
        <v>34</v>
      </c>
      <c r="E57" s="223">
        <v>0</v>
      </c>
      <c r="F57" s="223">
        <v>0</v>
      </c>
      <c r="G57" s="40">
        <f t="shared" ref="G57" si="15">E57*C57</f>
        <v>0</v>
      </c>
      <c r="H57" s="40">
        <f t="shared" ref="H57" si="16">F57*C57</f>
        <v>0</v>
      </c>
      <c r="I57" s="39">
        <f t="shared" ref="I57" si="17">G57+H57</f>
        <v>0</v>
      </c>
      <c r="J57" s="248">
        <v>95990.400000000009</v>
      </c>
      <c r="K57" s="65"/>
    </row>
    <row r="58" spans="1:11" s="21" customFormat="1">
      <c r="A58" s="33"/>
      <c r="B58" s="36"/>
      <c r="C58" s="35"/>
      <c r="D58" s="35"/>
      <c r="E58" s="37"/>
      <c r="F58" s="37"/>
      <c r="G58" s="40"/>
      <c r="H58" s="40"/>
      <c r="I58" s="39"/>
      <c r="J58" s="39"/>
      <c r="K58" s="65"/>
    </row>
    <row r="59" spans="1:11" s="21" customFormat="1">
      <c r="A59" s="33" t="s">
        <v>307</v>
      </c>
      <c r="B59" s="36" t="s">
        <v>362</v>
      </c>
      <c r="C59" s="35">
        <v>18</v>
      </c>
      <c r="D59" s="35" t="s">
        <v>108</v>
      </c>
      <c r="E59" s="223">
        <v>0</v>
      </c>
      <c r="F59" s="223">
        <v>0</v>
      </c>
      <c r="G59" s="40">
        <f t="shared" ref="G59" si="18">E59*C59</f>
        <v>0</v>
      </c>
      <c r="H59" s="40">
        <f t="shared" ref="H59" si="19">F59*C59</f>
        <v>0</v>
      </c>
      <c r="I59" s="39">
        <f t="shared" ref="I59" si="20">G59+H59</f>
        <v>0</v>
      </c>
      <c r="J59" s="248">
        <v>24659.579999999998</v>
      </c>
      <c r="K59" s="65"/>
    </row>
    <row r="60" spans="1:11" s="21" customFormat="1">
      <c r="A60" s="33"/>
      <c r="B60" s="36"/>
      <c r="C60" s="35"/>
      <c r="D60" s="35"/>
      <c r="E60" s="37"/>
      <c r="F60" s="37"/>
      <c r="G60" s="40"/>
      <c r="H60" s="40"/>
      <c r="I60" s="39"/>
      <c r="J60" s="39"/>
      <c r="K60" s="65"/>
    </row>
    <row r="61" spans="1:11" s="21" customFormat="1" ht="25.5">
      <c r="A61" s="33" t="s">
        <v>308</v>
      </c>
      <c r="B61" s="36" t="s">
        <v>363</v>
      </c>
      <c r="C61" s="35">
        <v>50</v>
      </c>
      <c r="D61" s="35" t="s">
        <v>238</v>
      </c>
      <c r="E61" s="223">
        <v>0</v>
      </c>
      <c r="F61" s="223">
        <v>0</v>
      </c>
      <c r="G61" s="40">
        <f t="shared" ref="G61" si="21">E61*C61</f>
        <v>0</v>
      </c>
      <c r="H61" s="40">
        <f t="shared" ref="H61" si="22">F61*C61</f>
        <v>0</v>
      </c>
      <c r="I61" s="39">
        <f t="shared" ref="I61" si="23">G61+H61</f>
        <v>0</v>
      </c>
      <c r="J61" s="248">
        <v>15825.750000000002</v>
      </c>
      <c r="K61" s="65"/>
    </row>
    <row r="62" spans="1:11" s="21" customFormat="1">
      <c r="A62" s="33"/>
      <c r="B62" s="36"/>
      <c r="C62" s="35"/>
      <c r="D62" s="35"/>
      <c r="E62" s="37"/>
      <c r="F62" s="37"/>
      <c r="G62" s="40"/>
      <c r="H62" s="40"/>
      <c r="I62" s="39"/>
      <c r="J62" s="78"/>
      <c r="K62" s="65"/>
    </row>
    <row r="63" spans="1:11" s="21" customFormat="1" ht="16.5" thickBot="1">
      <c r="A63" s="181"/>
      <c r="B63" s="182"/>
      <c r="C63" s="183"/>
      <c r="D63" s="183"/>
      <c r="E63" s="184"/>
      <c r="F63" s="184"/>
      <c r="G63" s="185"/>
      <c r="H63" s="252" t="s">
        <v>255</v>
      </c>
      <c r="I63" s="253">
        <f>I47+I49+I51+I53+I55+I57+I59+I61</f>
        <v>0</v>
      </c>
      <c r="J63" s="253">
        <f>J47+J49+J51+J53+J55+J57+J59+J61</f>
        <v>490512.74300000007</v>
      </c>
      <c r="K63" s="65"/>
    </row>
    <row r="64" spans="1:11" s="21" customFormat="1" ht="16.5" thickBot="1">
      <c r="A64" s="30">
        <v>5</v>
      </c>
      <c r="B64" s="31" t="s">
        <v>309</v>
      </c>
      <c r="C64" s="31"/>
      <c r="D64" s="31"/>
      <c r="E64" s="32"/>
      <c r="F64" s="32"/>
      <c r="G64" s="188"/>
      <c r="H64" s="188"/>
      <c r="I64" s="189"/>
      <c r="J64" s="246"/>
      <c r="K64" s="65"/>
    </row>
    <row r="65" spans="1:11" s="21" customFormat="1">
      <c r="A65" s="33"/>
      <c r="B65" s="34"/>
      <c r="C65" s="35"/>
      <c r="D65" s="35"/>
      <c r="E65" s="39"/>
      <c r="F65" s="39"/>
      <c r="G65" s="40"/>
      <c r="H65" s="40"/>
      <c r="I65" s="39"/>
      <c r="J65" s="78"/>
      <c r="K65" s="65"/>
    </row>
    <row r="66" spans="1:11" s="21" customFormat="1" ht="25.5">
      <c r="A66" s="33" t="s">
        <v>81</v>
      </c>
      <c r="B66" s="36" t="s">
        <v>489</v>
      </c>
      <c r="C66" s="35">
        <v>48</v>
      </c>
      <c r="D66" s="35" t="s">
        <v>108</v>
      </c>
      <c r="E66" s="223">
        <v>0</v>
      </c>
      <c r="F66" s="223">
        <v>0</v>
      </c>
      <c r="G66" s="40">
        <f t="shared" si="0"/>
        <v>0</v>
      </c>
      <c r="H66" s="40">
        <f t="shared" si="1"/>
        <v>0</v>
      </c>
      <c r="I66" s="39">
        <f t="shared" si="2"/>
        <v>0</v>
      </c>
      <c r="J66" s="248">
        <v>1894453.2000000002</v>
      </c>
      <c r="K66" s="65"/>
    </row>
    <row r="67" spans="1:11" s="21" customFormat="1">
      <c r="A67" s="33"/>
      <c r="B67" s="36"/>
      <c r="C67" s="35"/>
      <c r="D67" s="35"/>
      <c r="E67" s="37"/>
      <c r="F67" s="37"/>
      <c r="G67" s="40"/>
      <c r="H67" s="40"/>
      <c r="I67" s="39"/>
      <c r="J67" s="39"/>
      <c r="K67" s="65"/>
    </row>
    <row r="68" spans="1:11" s="21" customFormat="1">
      <c r="A68" s="33" t="s">
        <v>82</v>
      </c>
      <c r="B68" s="36" t="s">
        <v>490</v>
      </c>
      <c r="C68" s="35">
        <v>40</v>
      </c>
      <c r="D68" s="35" t="s">
        <v>106</v>
      </c>
      <c r="E68" s="223">
        <v>0</v>
      </c>
      <c r="F68" s="223">
        <v>0</v>
      </c>
      <c r="G68" s="40">
        <f t="shared" si="0"/>
        <v>0</v>
      </c>
      <c r="H68" s="40">
        <f t="shared" si="1"/>
        <v>0</v>
      </c>
      <c r="I68" s="39">
        <f t="shared" si="2"/>
        <v>0</v>
      </c>
      <c r="J68" s="248">
        <v>9101.1999999999989</v>
      </c>
      <c r="K68" s="65"/>
    </row>
    <row r="69" spans="1:11" s="21" customFormat="1">
      <c r="A69" s="33"/>
      <c r="B69" s="36"/>
      <c r="C69" s="35"/>
      <c r="D69" s="35"/>
      <c r="E69" s="37"/>
      <c r="F69" s="37"/>
      <c r="G69" s="40"/>
      <c r="H69" s="40"/>
      <c r="I69" s="39"/>
      <c r="J69" s="39"/>
      <c r="K69" s="65"/>
    </row>
    <row r="70" spans="1:11" s="21" customFormat="1">
      <c r="A70" s="33" t="s">
        <v>83</v>
      </c>
      <c r="B70" s="36" t="s">
        <v>364</v>
      </c>
      <c r="C70" s="35">
        <v>48</v>
      </c>
      <c r="D70" s="35" t="s">
        <v>107</v>
      </c>
      <c r="E70" s="223">
        <v>0</v>
      </c>
      <c r="F70" s="223">
        <v>0</v>
      </c>
      <c r="G70" s="40">
        <f t="shared" si="0"/>
        <v>0</v>
      </c>
      <c r="H70" s="40">
        <f t="shared" si="1"/>
        <v>0</v>
      </c>
      <c r="I70" s="39">
        <f t="shared" si="2"/>
        <v>0</v>
      </c>
      <c r="J70" s="248">
        <v>45215.520000000004</v>
      </c>
      <c r="K70" s="65"/>
    </row>
    <row r="71" spans="1:11" s="21" customFormat="1">
      <c r="A71" s="33"/>
      <c r="B71" s="36"/>
      <c r="C71" s="35"/>
      <c r="D71" s="35"/>
      <c r="E71" s="37"/>
      <c r="F71" s="37"/>
      <c r="G71" s="40"/>
      <c r="H71" s="40"/>
      <c r="I71" s="39"/>
      <c r="J71" s="39"/>
      <c r="K71" s="65"/>
    </row>
    <row r="72" spans="1:11" s="21" customFormat="1">
      <c r="A72" s="33" t="s">
        <v>189</v>
      </c>
      <c r="B72" s="36" t="s">
        <v>365</v>
      </c>
      <c r="C72" s="35">
        <v>24</v>
      </c>
      <c r="D72" s="35" t="s">
        <v>59</v>
      </c>
      <c r="E72" s="223">
        <v>0</v>
      </c>
      <c r="F72" s="223">
        <v>0</v>
      </c>
      <c r="G72" s="40">
        <f t="shared" si="0"/>
        <v>0</v>
      </c>
      <c r="H72" s="40">
        <f t="shared" si="1"/>
        <v>0</v>
      </c>
      <c r="I72" s="39">
        <f t="shared" si="2"/>
        <v>0</v>
      </c>
      <c r="J72" s="248">
        <v>12760.320000000002</v>
      </c>
      <c r="K72" s="65"/>
    </row>
    <row r="73" spans="1:11" s="21" customFormat="1">
      <c r="A73" s="33"/>
      <c r="B73" s="36"/>
      <c r="C73" s="35"/>
      <c r="D73" s="35"/>
      <c r="E73" s="37"/>
      <c r="F73" s="37"/>
      <c r="G73" s="40"/>
      <c r="H73" s="40"/>
      <c r="I73" s="39"/>
      <c r="J73" s="39"/>
      <c r="K73" s="65"/>
    </row>
    <row r="74" spans="1:11" s="21" customFormat="1">
      <c r="A74" s="33" t="s">
        <v>190</v>
      </c>
      <c r="B74" s="36" t="s">
        <v>204</v>
      </c>
      <c r="C74" s="35">
        <v>6</v>
      </c>
      <c r="D74" s="35" t="s">
        <v>34</v>
      </c>
      <c r="E74" s="223">
        <v>0</v>
      </c>
      <c r="F74" s="223">
        <v>0</v>
      </c>
      <c r="G74" s="40">
        <f t="shared" si="0"/>
        <v>0</v>
      </c>
      <c r="H74" s="40">
        <f t="shared" si="1"/>
        <v>0</v>
      </c>
      <c r="I74" s="39">
        <f t="shared" si="2"/>
        <v>0</v>
      </c>
      <c r="J74" s="248">
        <v>2324.0549999999998</v>
      </c>
      <c r="K74" s="65"/>
    </row>
    <row r="75" spans="1:11" s="21" customFormat="1">
      <c r="A75" s="181"/>
      <c r="B75" s="182"/>
      <c r="C75" s="183"/>
      <c r="D75" s="183"/>
      <c r="E75" s="184"/>
      <c r="F75" s="184"/>
      <c r="G75" s="185"/>
      <c r="H75" s="185"/>
      <c r="I75" s="186"/>
      <c r="J75" s="245"/>
      <c r="K75" s="65"/>
    </row>
    <row r="76" spans="1:11" s="21" customFormat="1" ht="16.5" thickBot="1">
      <c r="A76" s="181"/>
      <c r="B76" s="182"/>
      <c r="C76" s="183"/>
      <c r="D76" s="183"/>
      <c r="E76" s="184"/>
      <c r="F76" s="184"/>
      <c r="G76" s="185"/>
      <c r="H76" s="252" t="s">
        <v>256</v>
      </c>
      <c r="I76" s="253">
        <f>I66+I68+I70+I72+I74</f>
        <v>0</v>
      </c>
      <c r="J76" s="253">
        <f>J66+J68+J70+J72+J74</f>
        <v>1963854.2950000002</v>
      </c>
      <c r="K76" s="65"/>
    </row>
    <row r="77" spans="1:11" s="21" customFormat="1" ht="16.5" thickBot="1">
      <c r="A77" s="30">
        <v>6</v>
      </c>
      <c r="B77" s="31" t="s">
        <v>96</v>
      </c>
      <c r="C77" s="31"/>
      <c r="D77" s="31"/>
      <c r="E77" s="32"/>
      <c r="F77" s="32"/>
      <c r="G77" s="188"/>
      <c r="H77" s="188"/>
      <c r="I77" s="189"/>
      <c r="J77" s="246"/>
      <c r="K77" s="65"/>
    </row>
    <row r="78" spans="1:11" s="21" customFormat="1" ht="16.5" thickBot="1">
      <c r="A78" s="30" t="s">
        <v>85</v>
      </c>
      <c r="B78" s="31" t="s">
        <v>97</v>
      </c>
      <c r="C78" s="31"/>
      <c r="D78" s="31"/>
      <c r="E78" s="32"/>
      <c r="F78" s="32"/>
      <c r="G78" s="188"/>
      <c r="H78" s="188"/>
      <c r="I78" s="189"/>
      <c r="J78" s="246"/>
      <c r="K78" s="65"/>
    </row>
    <row r="79" spans="1:11" s="38" customFormat="1">
      <c r="A79" s="33"/>
      <c r="B79" s="41"/>
      <c r="C79" s="35"/>
      <c r="D79" s="35"/>
      <c r="E79" s="37"/>
      <c r="F79" s="37"/>
      <c r="G79" s="40"/>
      <c r="H79" s="40"/>
      <c r="I79" s="39"/>
      <c r="J79" s="78"/>
      <c r="K79" s="65"/>
    </row>
    <row r="80" spans="1:11" s="38" customFormat="1" ht="25.5">
      <c r="A80" s="33" t="s">
        <v>191</v>
      </c>
      <c r="B80" s="36" t="s">
        <v>205</v>
      </c>
      <c r="C80" s="35">
        <v>3</v>
      </c>
      <c r="D80" s="35" t="s">
        <v>34</v>
      </c>
      <c r="E80" s="223">
        <v>0</v>
      </c>
      <c r="F80" s="223">
        <v>0</v>
      </c>
      <c r="G80" s="40">
        <f t="shared" si="0"/>
        <v>0</v>
      </c>
      <c r="H80" s="40">
        <f t="shared" si="1"/>
        <v>0</v>
      </c>
      <c r="I80" s="39">
        <f t="shared" si="2"/>
        <v>0</v>
      </c>
      <c r="J80" s="248">
        <v>144269.77499999999</v>
      </c>
      <c r="K80" s="65"/>
    </row>
    <row r="81" spans="1:11" s="38" customFormat="1" ht="16.5" thickBot="1">
      <c r="A81" s="33"/>
      <c r="B81" s="36"/>
      <c r="C81" s="35"/>
      <c r="D81" s="35"/>
      <c r="E81" s="37"/>
      <c r="F81" s="37"/>
      <c r="G81" s="40"/>
      <c r="H81" s="40"/>
      <c r="I81" s="39"/>
      <c r="J81" s="39"/>
      <c r="K81" s="65"/>
    </row>
    <row r="82" spans="1:11" s="21" customFormat="1" ht="16.5" thickBot="1">
      <c r="A82" s="30" t="s">
        <v>86</v>
      </c>
      <c r="B82" s="31" t="s">
        <v>98</v>
      </c>
      <c r="C82" s="31"/>
      <c r="D82" s="31"/>
      <c r="E82" s="32"/>
      <c r="F82" s="32"/>
      <c r="G82" s="188"/>
      <c r="H82" s="188"/>
      <c r="I82" s="189"/>
      <c r="J82" s="189"/>
      <c r="K82" s="65"/>
    </row>
    <row r="83" spans="1:11" s="38" customFormat="1">
      <c r="A83" s="33"/>
      <c r="B83" s="41"/>
      <c r="C83" s="35"/>
      <c r="D83" s="35"/>
      <c r="E83" s="37"/>
      <c r="F83" s="37"/>
      <c r="G83" s="40"/>
      <c r="H83" s="40"/>
      <c r="I83" s="39"/>
      <c r="J83" s="39"/>
      <c r="K83" s="65"/>
    </row>
    <row r="84" spans="1:11" s="38" customFormat="1">
      <c r="A84" s="33" t="s">
        <v>192</v>
      </c>
      <c r="B84" s="36" t="s">
        <v>206</v>
      </c>
      <c r="C84" s="35">
        <v>2</v>
      </c>
      <c r="D84" s="35" t="s">
        <v>34</v>
      </c>
      <c r="E84" s="223">
        <v>0</v>
      </c>
      <c r="F84" s="223">
        <v>0</v>
      </c>
      <c r="G84" s="40">
        <f t="shared" si="0"/>
        <v>0</v>
      </c>
      <c r="H84" s="40">
        <f t="shared" si="1"/>
        <v>0</v>
      </c>
      <c r="I84" s="39">
        <f t="shared" si="2"/>
        <v>0</v>
      </c>
      <c r="J84" s="248">
        <v>94488.095000000001</v>
      </c>
      <c r="K84" s="65"/>
    </row>
    <row r="85" spans="1:11" s="38" customFormat="1" ht="16.5" thickBot="1">
      <c r="A85" s="33"/>
      <c r="B85" s="41"/>
      <c r="C85" s="35"/>
      <c r="D85" s="35"/>
      <c r="E85" s="37"/>
      <c r="F85" s="37"/>
      <c r="G85" s="40"/>
      <c r="H85" s="40"/>
      <c r="I85" s="39"/>
      <c r="J85" s="39"/>
      <c r="K85" s="65"/>
    </row>
    <row r="86" spans="1:11" s="21" customFormat="1" ht="16.5" thickBot="1">
      <c r="A86" s="30" t="s">
        <v>87</v>
      </c>
      <c r="B86" s="31" t="s">
        <v>207</v>
      </c>
      <c r="C86" s="31"/>
      <c r="D86" s="31"/>
      <c r="E86" s="32"/>
      <c r="F86" s="32"/>
      <c r="G86" s="188"/>
      <c r="H86" s="188"/>
      <c r="I86" s="189"/>
      <c r="J86" s="189"/>
      <c r="K86" s="65"/>
    </row>
    <row r="87" spans="1:11" s="38" customFormat="1">
      <c r="A87" s="33"/>
      <c r="B87" s="41"/>
      <c r="C87" s="35"/>
      <c r="D87" s="35"/>
      <c r="E87" s="37"/>
      <c r="F87" s="37"/>
      <c r="G87" s="40"/>
      <c r="H87" s="40"/>
      <c r="I87" s="39"/>
      <c r="J87" s="39"/>
      <c r="K87" s="65"/>
    </row>
    <row r="88" spans="1:11" s="38" customFormat="1" ht="25.5">
      <c r="A88" s="33" t="s">
        <v>193</v>
      </c>
      <c r="B88" s="36" t="s">
        <v>366</v>
      </c>
      <c r="C88" s="35">
        <v>2</v>
      </c>
      <c r="D88" s="35" t="s">
        <v>101</v>
      </c>
      <c r="E88" s="223">
        <v>0</v>
      </c>
      <c r="F88" s="223">
        <v>0</v>
      </c>
      <c r="G88" s="40">
        <f t="shared" si="0"/>
        <v>0</v>
      </c>
      <c r="H88" s="40">
        <f t="shared" si="1"/>
        <v>0</v>
      </c>
      <c r="I88" s="39">
        <f t="shared" si="2"/>
        <v>0</v>
      </c>
      <c r="J88" s="248">
        <v>205132.25</v>
      </c>
      <c r="K88" s="65"/>
    </row>
    <row r="89" spans="1:11" s="38" customFormat="1">
      <c r="A89" s="33"/>
      <c r="B89" s="36"/>
      <c r="C89" s="35"/>
      <c r="D89" s="35"/>
      <c r="E89" s="37"/>
      <c r="F89" s="37"/>
      <c r="G89" s="40"/>
      <c r="H89" s="40"/>
      <c r="I89" s="39"/>
      <c r="J89" s="78"/>
      <c r="K89" s="65"/>
    </row>
    <row r="90" spans="1:11" s="38" customFormat="1" ht="16.5" thickBot="1">
      <c r="A90" s="181"/>
      <c r="B90" s="182"/>
      <c r="C90" s="183"/>
      <c r="D90" s="183"/>
      <c r="E90" s="184"/>
      <c r="F90" s="184"/>
      <c r="G90" s="185"/>
      <c r="H90" s="252" t="s">
        <v>367</v>
      </c>
      <c r="I90" s="253">
        <f>I80+I84+I88</f>
        <v>0</v>
      </c>
      <c r="J90" s="253">
        <f>J80+J84+J88</f>
        <v>443890.12</v>
      </c>
      <c r="K90" s="65"/>
    </row>
    <row r="91" spans="1:11" s="21" customFormat="1" ht="16.5" thickBot="1">
      <c r="A91" s="30">
        <v>7</v>
      </c>
      <c r="B91" s="31" t="s">
        <v>99</v>
      </c>
      <c r="C91" s="31"/>
      <c r="D91" s="31"/>
      <c r="E91" s="32"/>
      <c r="F91" s="32"/>
      <c r="G91" s="188"/>
      <c r="H91" s="188"/>
      <c r="I91" s="189"/>
      <c r="J91" s="246"/>
      <c r="K91" s="65"/>
    </row>
    <row r="92" spans="1:11" s="21" customFormat="1">
      <c r="A92" s="33"/>
      <c r="B92" s="34"/>
      <c r="C92" s="35"/>
      <c r="D92" s="35"/>
      <c r="E92" s="39"/>
      <c r="F92" s="39"/>
      <c r="G92" s="40"/>
      <c r="H92" s="40"/>
      <c r="I92" s="39"/>
      <c r="J92" s="78"/>
      <c r="K92" s="65"/>
    </row>
    <row r="93" spans="1:11" s="21" customFormat="1">
      <c r="A93" s="66" t="s">
        <v>124</v>
      </c>
      <c r="B93" s="67" t="s">
        <v>311</v>
      </c>
      <c r="C93" s="68">
        <v>2</v>
      </c>
      <c r="D93" s="68" t="s">
        <v>34</v>
      </c>
      <c r="E93" s="224">
        <v>0</v>
      </c>
      <c r="F93" s="224">
        <v>0</v>
      </c>
      <c r="G93" s="40">
        <f t="shared" si="0"/>
        <v>0</v>
      </c>
      <c r="H93" s="40">
        <f t="shared" si="1"/>
        <v>0</v>
      </c>
      <c r="I93" s="39">
        <f t="shared" si="2"/>
        <v>0</v>
      </c>
      <c r="J93" s="248">
        <v>48445.612499999996</v>
      </c>
      <c r="K93" s="65"/>
    </row>
    <row r="94" spans="1:11" s="21" customFormat="1">
      <c r="A94" s="77"/>
      <c r="B94" s="34"/>
      <c r="C94" s="35"/>
      <c r="D94" s="35"/>
      <c r="E94" s="39"/>
      <c r="F94" s="39"/>
      <c r="G94" s="40"/>
      <c r="H94" s="40"/>
      <c r="I94" s="39"/>
      <c r="J94" s="39"/>
      <c r="K94" s="65"/>
    </row>
    <row r="95" spans="1:11" s="21" customFormat="1">
      <c r="A95" s="66" t="s">
        <v>125</v>
      </c>
      <c r="B95" s="67" t="s">
        <v>169</v>
      </c>
      <c r="C95" s="68">
        <v>2</v>
      </c>
      <c r="D95" s="68" t="s">
        <v>34</v>
      </c>
      <c r="E95" s="224">
        <v>0</v>
      </c>
      <c r="F95" s="224">
        <v>0</v>
      </c>
      <c r="G95" s="40">
        <f t="shared" ref="G95:G160" si="24">E95*C95</f>
        <v>0</v>
      </c>
      <c r="H95" s="40">
        <f t="shared" ref="H95:H160" si="25">F95*C95</f>
        <v>0</v>
      </c>
      <c r="I95" s="39">
        <f t="shared" ref="I95:I160" si="26">G95+H95</f>
        <v>0</v>
      </c>
      <c r="J95" s="248">
        <v>169626.46</v>
      </c>
      <c r="K95" s="65"/>
    </row>
    <row r="96" spans="1:11" s="21" customFormat="1">
      <c r="A96" s="77"/>
      <c r="B96" s="34"/>
      <c r="C96" s="35"/>
      <c r="D96" s="35"/>
      <c r="E96" s="39"/>
      <c r="F96" s="39"/>
      <c r="G96" s="40"/>
      <c r="H96" s="40"/>
      <c r="I96" s="39"/>
      <c r="J96" s="39"/>
      <c r="K96" s="65"/>
    </row>
    <row r="97" spans="1:11" s="21" customFormat="1">
      <c r="A97" s="66" t="s">
        <v>175</v>
      </c>
      <c r="B97" s="67" t="s">
        <v>368</v>
      </c>
      <c r="C97" s="68">
        <v>2</v>
      </c>
      <c r="D97" s="68" t="s">
        <v>34</v>
      </c>
      <c r="E97" s="224">
        <v>0</v>
      </c>
      <c r="F97" s="224">
        <v>0</v>
      </c>
      <c r="G97" s="40">
        <f t="shared" si="24"/>
        <v>0</v>
      </c>
      <c r="H97" s="40">
        <f t="shared" si="25"/>
        <v>0</v>
      </c>
      <c r="I97" s="39">
        <f t="shared" si="26"/>
        <v>0</v>
      </c>
      <c r="J97" s="248">
        <v>75789.914999999994</v>
      </c>
      <c r="K97" s="65"/>
    </row>
    <row r="98" spans="1:11" s="21" customFormat="1">
      <c r="A98" s="66"/>
      <c r="B98" s="67"/>
      <c r="C98" s="68"/>
      <c r="D98" s="68"/>
      <c r="E98" s="69"/>
      <c r="F98" s="69"/>
      <c r="G98" s="40"/>
      <c r="H98" s="40"/>
      <c r="I98" s="39"/>
      <c r="J98" s="39"/>
      <c r="K98" s="65"/>
    </row>
    <row r="99" spans="1:11" s="21" customFormat="1">
      <c r="A99" s="66" t="s">
        <v>176</v>
      </c>
      <c r="B99" s="67" t="s">
        <v>226</v>
      </c>
      <c r="C99" s="68">
        <v>2</v>
      </c>
      <c r="D99" s="68" t="s">
        <v>34</v>
      </c>
      <c r="E99" s="224">
        <v>0</v>
      </c>
      <c r="F99" s="224">
        <v>0</v>
      </c>
      <c r="G99" s="40">
        <f t="shared" si="24"/>
        <v>0</v>
      </c>
      <c r="H99" s="40">
        <f t="shared" si="25"/>
        <v>0</v>
      </c>
      <c r="I99" s="39">
        <f t="shared" si="26"/>
        <v>0</v>
      </c>
      <c r="J99" s="248">
        <v>64354.514999999992</v>
      </c>
      <c r="K99" s="65"/>
    </row>
    <row r="100" spans="1:11" s="21" customFormat="1">
      <c r="A100" s="66"/>
      <c r="B100" s="67"/>
      <c r="C100" s="68"/>
      <c r="D100" s="68"/>
      <c r="E100" s="69"/>
      <c r="F100" s="69"/>
      <c r="G100" s="40"/>
      <c r="H100" s="40"/>
      <c r="I100" s="39"/>
      <c r="J100" s="39"/>
      <c r="K100" s="65"/>
    </row>
    <row r="101" spans="1:11" s="21" customFormat="1">
      <c r="A101" s="66" t="s">
        <v>177</v>
      </c>
      <c r="B101" s="67" t="s">
        <v>170</v>
      </c>
      <c r="C101" s="68">
        <v>1</v>
      </c>
      <c r="D101" s="68" t="s">
        <v>34</v>
      </c>
      <c r="E101" s="224">
        <v>0</v>
      </c>
      <c r="F101" s="224">
        <v>0</v>
      </c>
      <c r="G101" s="40">
        <f t="shared" si="24"/>
        <v>0</v>
      </c>
      <c r="H101" s="40">
        <f t="shared" si="25"/>
        <v>0</v>
      </c>
      <c r="I101" s="39">
        <f t="shared" si="26"/>
        <v>0</v>
      </c>
      <c r="J101" s="248">
        <v>24482.1</v>
      </c>
      <c r="K101" s="65"/>
    </row>
    <row r="102" spans="1:11" s="21" customFormat="1">
      <c r="A102" s="66"/>
      <c r="B102" s="67"/>
      <c r="C102" s="68"/>
      <c r="D102" s="68"/>
      <c r="E102" s="69"/>
      <c r="F102" s="69"/>
      <c r="G102" s="40"/>
      <c r="H102" s="40"/>
      <c r="I102" s="39"/>
      <c r="J102" s="39"/>
      <c r="K102" s="65"/>
    </row>
    <row r="103" spans="1:11" s="21" customFormat="1">
      <c r="A103" s="66" t="s">
        <v>178</v>
      </c>
      <c r="B103" s="67" t="s">
        <v>208</v>
      </c>
      <c r="C103" s="68">
        <v>2</v>
      </c>
      <c r="D103" s="68" t="s">
        <v>34</v>
      </c>
      <c r="E103" s="224">
        <v>0</v>
      </c>
      <c r="F103" s="224">
        <v>0</v>
      </c>
      <c r="G103" s="40">
        <f t="shared" si="24"/>
        <v>0</v>
      </c>
      <c r="H103" s="40">
        <f t="shared" si="25"/>
        <v>0</v>
      </c>
      <c r="I103" s="39">
        <f t="shared" si="26"/>
        <v>0</v>
      </c>
      <c r="J103" s="248">
        <v>112086.285</v>
      </c>
      <c r="K103" s="65"/>
    </row>
    <row r="104" spans="1:11" s="21" customFormat="1">
      <c r="A104" s="66"/>
      <c r="B104" s="67"/>
      <c r="C104" s="68"/>
      <c r="D104" s="68"/>
      <c r="E104" s="69"/>
      <c r="F104" s="69"/>
      <c r="G104" s="40"/>
      <c r="H104" s="40"/>
      <c r="I104" s="39"/>
      <c r="J104" s="39"/>
      <c r="K104" s="65"/>
    </row>
    <row r="105" spans="1:11" s="21" customFormat="1">
      <c r="A105" s="204" t="s">
        <v>178</v>
      </c>
      <c r="B105" s="205" t="s">
        <v>310</v>
      </c>
      <c r="C105" s="206">
        <v>4</v>
      </c>
      <c r="D105" s="206" t="s">
        <v>34</v>
      </c>
      <c r="E105" s="224">
        <v>0</v>
      </c>
      <c r="F105" s="224">
        <v>0</v>
      </c>
      <c r="G105" s="207">
        <f t="shared" si="24"/>
        <v>0</v>
      </c>
      <c r="H105" s="207">
        <f t="shared" si="25"/>
        <v>0</v>
      </c>
      <c r="I105" s="208">
        <f t="shared" si="26"/>
        <v>0</v>
      </c>
      <c r="J105" s="248">
        <v>90226.455000000002</v>
      </c>
      <c r="K105" s="65"/>
    </row>
    <row r="106" spans="1:11" s="21" customFormat="1">
      <c r="A106" s="218"/>
      <c r="B106" s="219"/>
      <c r="C106" s="220"/>
      <c r="D106" s="220"/>
      <c r="E106" s="221"/>
      <c r="F106" s="221"/>
      <c r="G106" s="207"/>
      <c r="H106" s="207"/>
      <c r="I106" s="208"/>
      <c r="J106" s="249"/>
      <c r="K106" s="65"/>
    </row>
    <row r="107" spans="1:11" s="21" customFormat="1">
      <c r="A107" s="66" t="s">
        <v>312</v>
      </c>
      <c r="B107" s="67" t="s">
        <v>369</v>
      </c>
      <c r="C107" s="68">
        <v>1</v>
      </c>
      <c r="D107" s="68" t="s">
        <v>34</v>
      </c>
      <c r="E107" s="224">
        <v>0</v>
      </c>
      <c r="F107" s="224">
        <v>0</v>
      </c>
      <c r="G107" s="40">
        <f t="shared" ref="G107" si="27">E107*C107</f>
        <v>0</v>
      </c>
      <c r="H107" s="40">
        <f t="shared" ref="H107" si="28">F107*C107</f>
        <v>0</v>
      </c>
      <c r="I107" s="39">
        <f t="shared" ref="I107" si="29">G107+H107</f>
        <v>0</v>
      </c>
      <c r="J107" s="248">
        <v>44119.0075</v>
      </c>
      <c r="K107" s="65"/>
    </row>
    <row r="108" spans="1:11" s="21" customFormat="1">
      <c r="A108" s="218"/>
      <c r="B108" s="219"/>
      <c r="C108" s="220"/>
      <c r="D108" s="220"/>
      <c r="E108" s="221"/>
      <c r="F108" s="221"/>
      <c r="G108" s="207"/>
      <c r="H108" s="207"/>
      <c r="I108" s="208"/>
      <c r="J108" s="208"/>
      <c r="K108" s="65"/>
    </row>
    <row r="109" spans="1:11" s="21" customFormat="1" ht="16.5" thickBot="1">
      <c r="A109" s="196"/>
      <c r="B109" s="197"/>
      <c r="C109" s="198"/>
      <c r="D109" s="198"/>
      <c r="E109" s="199"/>
      <c r="F109" s="199"/>
      <c r="G109" s="185"/>
      <c r="H109" s="252" t="s">
        <v>257</v>
      </c>
      <c r="I109" s="253">
        <f>I105+I103+I101+I99+I97+I95+I93+I107</f>
        <v>0</v>
      </c>
      <c r="J109" s="253">
        <f>J105+J103+J101+J99+J97+J95+J93+J107</f>
        <v>629130.35</v>
      </c>
      <c r="K109" s="65"/>
    </row>
    <row r="110" spans="1:11" s="21" customFormat="1" ht="16.5" thickBot="1">
      <c r="A110" s="30">
        <v>8</v>
      </c>
      <c r="B110" s="31" t="s">
        <v>171</v>
      </c>
      <c r="C110" s="31"/>
      <c r="D110" s="31"/>
      <c r="E110" s="32"/>
      <c r="F110" s="32"/>
      <c r="G110" s="188"/>
      <c r="H110" s="188"/>
      <c r="I110" s="189"/>
      <c r="J110" s="246"/>
      <c r="K110" s="65"/>
    </row>
    <row r="111" spans="1:11" s="21" customFormat="1" ht="16.5" thickBot="1">
      <c r="A111" s="30" t="s">
        <v>122</v>
      </c>
      <c r="B111" s="31" t="s">
        <v>172</v>
      </c>
      <c r="C111" s="31"/>
      <c r="D111" s="31"/>
      <c r="E111" s="32"/>
      <c r="F111" s="32"/>
      <c r="G111" s="188"/>
      <c r="H111" s="188"/>
      <c r="I111" s="189"/>
      <c r="J111" s="246"/>
      <c r="K111" s="65"/>
    </row>
    <row r="112" spans="1:11" s="38" customFormat="1">
      <c r="A112" s="33"/>
      <c r="B112" s="41"/>
      <c r="C112" s="35"/>
      <c r="D112" s="35"/>
      <c r="E112" s="37"/>
      <c r="F112" s="37"/>
      <c r="G112" s="40"/>
      <c r="H112" s="40"/>
      <c r="I112" s="39"/>
      <c r="J112" s="78"/>
      <c r="K112" s="65"/>
    </row>
    <row r="113" spans="1:11" s="38" customFormat="1" ht="38.25">
      <c r="A113" s="33" t="s">
        <v>194</v>
      </c>
      <c r="B113" s="36" t="s">
        <v>370</v>
      </c>
      <c r="C113" s="35">
        <v>1</v>
      </c>
      <c r="D113" s="35" t="s">
        <v>34</v>
      </c>
      <c r="E113" s="223">
        <v>0</v>
      </c>
      <c r="F113" s="223">
        <v>0</v>
      </c>
      <c r="G113" s="40">
        <f t="shared" si="24"/>
        <v>0</v>
      </c>
      <c r="H113" s="40">
        <f t="shared" si="25"/>
        <v>0</v>
      </c>
      <c r="I113" s="39">
        <f t="shared" si="26"/>
        <v>0</v>
      </c>
      <c r="J113" s="248">
        <v>17772.762500000001</v>
      </c>
      <c r="K113" s="65"/>
    </row>
    <row r="114" spans="1:11" s="38" customFormat="1" ht="16.5" thickBot="1">
      <c r="A114" s="33"/>
      <c r="B114" s="36"/>
      <c r="C114" s="35"/>
      <c r="D114" s="35"/>
      <c r="E114" s="37"/>
      <c r="F114" s="37"/>
      <c r="G114" s="40"/>
      <c r="H114" s="40"/>
      <c r="I114" s="39"/>
      <c r="J114" s="39"/>
      <c r="K114" s="65"/>
    </row>
    <row r="115" spans="1:11" s="21" customFormat="1" ht="16.5" thickBot="1">
      <c r="A115" s="30" t="s">
        <v>123</v>
      </c>
      <c r="B115" s="31" t="s">
        <v>173</v>
      </c>
      <c r="C115" s="31"/>
      <c r="D115" s="31"/>
      <c r="E115" s="32"/>
      <c r="F115" s="32"/>
      <c r="G115" s="188"/>
      <c r="H115" s="188"/>
      <c r="I115" s="189"/>
      <c r="J115" s="189"/>
      <c r="K115" s="65"/>
    </row>
    <row r="116" spans="1:11" s="38" customFormat="1">
      <c r="A116" s="33"/>
      <c r="B116" s="41"/>
      <c r="C116" s="35"/>
      <c r="D116" s="35"/>
      <c r="E116" s="37"/>
      <c r="F116" s="37"/>
      <c r="G116" s="40"/>
      <c r="H116" s="40"/>
      <c r="I116" s="39"/>
      <c r="J116" s="39"/>
      <c r="K116" s="65"/>
    </row>
    <row r="117" spans="1:11" s="38" customFormat="1" ht="51">
      <c r="A117" s="33" t="s">
        <v>195</v>
      </c>
      <c r="B117" s="36" t="s">
        <v>371</v>
      </c>
      <c r="C117" s="35">
        <v>41</v>
      </c>
      <c r="D117" s="35" t="s">
        <v>34</v>
      </c>
      <c r="E117" s="223">
        <v>0</v>
      </c>
      <c r="F117" s="223">
        <v>0</v>
      </c>
      <c r="G117" s="40">
        <f t="shared" si="24"/>
        <v>0</v>
      </c>
      <c r="H117" s="40">
        <f t="shared" si="25"/>
        <v>0</v>
      </c>
      <c r="I117" s="39">
        <f t="shared" si="26"/>
        <v>0</v>
      </c>
      <c r="J117" s="248">
        <v>218390.4565</v>
      </c>
      <c r="K117" s="65"/>
    </row>
    <row r="118" spans="1:11" s="38" customFormat="1" ht="16.5" thickBot="1">
      <c r="A118" s="33"/>
      <c r="B118" s="41"/>
      <c r="C118" s="35"/>
      <c r="D118" s="35"/>
      <c r="E118" s="37"/>
      <c r="F118" s="37"/>
      <c r="G118" s="40"/>
      <c r="H118" s="40"/>
      <c r="I118" s="39"/>
      <c r="J118" s="39"/>
      <c r="K118" s="65"/>
    </row>
    <row r="119" spans="1:11" s="21" customFormat="1" ht="16.5" thickBot="1">
      <c r="A119" s="30" t="s">
        <v>196</v>
      </c>
      <c r="B119" s="31" t="s">
        <v>174</v>
      </c>
      <c r="C119" s="31"/>
      <c r="D119" s="31"/>
      <c r="E119" s="32"/>
      <c r="F119" s="32"/>
      <c r="G119" s="188"/>
      <c r="H119" s="188"/>
      <c r="I119" s="189"/>
      <c r="J119" s="189"/>
      <c r="K119" s="65"/>
    </row>
    <row r="120" spans="1:11" s="38" customFormat="1">
      <c r="A120" s="33"/>
      <c r="B120" s="41"/>
      <c r="C120" s="35"/>
      <c r="D120" s="35"/>
      <c r="E120" s="37"/>
      <c r="F120" s="37"/>
      <c r="G120" s="40"/>
      <c r="H120" s="40"/>
      <c r="I120" s="39"/>
      <c r="J120" s="39"/>
      <c r="K120" s="65"/>
    </row>
    <row r="121" spans="1:11" s="38" customFormat="1">
      <c r="A121" s="33" t="s">
        <v>197</v>
      </c>
      <c r="C121" s="35">
        <v>12</v>
      </c>
      <c r="D121" s="35" t="s">
        <v>59</v>
      </c>
      <c r="E121" s="223">
        <v>0</v>
      </c>
      <c r="F121" s="223">
        <v>0</v>
      </c>
      <c r="G121" s="40">
        <f t="shared" si="24"/>
        <v>0</v>
      </c>
      <c r="H121" s="40">
        <f t="shared" si="25"/>
        <v>0</v>
      </c>
      <c r="I121" s="39">
        <f t="shared" si="26"/>
        <v>0</v>
      </c>
      <c r="J121" s="248">
        <v>113002.59</v>
      </c>
      <c r="K121" s="65"/>
    </row>
    <row r="122" spans="1:11" s="38" customFormat="1" ht="39" thickBot="1">
      <c r="A122" s="33"/>
      <c r="B122" s="36" t="s">
        <v>372</v>
      </c>
      <c r="C122" s="35"/>
      <c r="D122" s="35"/>
      <c r="E122" s="37"/>
      <c r="F122" s="37"/>
      <c r="G122" s="40"/>
      <c r="H122" s="40"/>
      <c r="I122" s="39"/>
      <c r="J122" s="39"/>
      <c r="K122" s="65"/>
    </row>
    <row r="123" spans="1:11" s="21" customFormat="1" ht="16.5" thickBot="1">
      <c r="A123" s="30" t="s">
        <v>198</v>
      </c>
      <c r="B123" s="31" t="s">
        <v>209</v>
      </c>
      <c r="C123" s="31"/>
      <c r="D123" s="31"/>
      <c r="E123" s="32"/>
      <c r="F123" s="32"/>
      <c r="G123" s="188"/>
      <c r="H123" s="188"/>
      <c r="I123" s="189"/>
      <c r="J123" s="189"/>
      <c r="K123" s="65"/>
    </row>
    <row r="124" spans="1:11" s="38" customFormat="1">
      <c r="A124" s="33"/>
      <c r="B124" s="41"/>
      <c r="C124" s="35"/>
      <c r="D124" s="35"/>
      <c r="E124" s="37"/>
      <c r="F124" s="37"/>
      <c r="G124" s="40"/>
      <c r="H124" s="40"/>
      <c r="I124" s="39"/>
      <c r="J124" s="39"/>
      <c r="K124" s="65"/>
    </row>
    <row r="125" spans="1:11" s="38" customFormat="1" ht="38.25">
      <c r="A125" s="33" t="s">
        <v>199</v>
      </c>
      <c r="B125" s="36" t="s">
        <v>373</v>
      </c>
      <c r="C125" s="35">
        <v>1</v>
      </c>
      <c r="D125" s="35" t="s">
        <v>101</v>
      </c>
      <c r="E125" s="223">
        <v>0</v>
      </c>
      <c r="F125" s="223">
        <v>0</v>
      </c>
      <c r="G125" s="40">
        <f t="shared" si="24"/>
        <v>0</v>
      </c>
      <c r="H125" s="40">
        <f t="shared" si="25"/>
        <v>0</v>
      </c>
      <c r="I125" s="39">
        <f t="shared" si="26"/>
        <v>0</v>
      </c>
      <c r="J125" s="248">
        <v>109026.77249999999</v>
      </c>
      <c r="K125" s="65"/>
    </row>
    <row r="126" spans="1:11" s="38" customFormat="1" ht="16.5" thickBot="1">
      <c r="A126" s="33"/>
      <c r="B126" s="41"/>
      <c r="C126" s="35"/>
      <c r="D126" s="35"/>
      <c r="E126" s="37"/>
      <c r="F126" s="37"/>
      <c r="G126" s="40"/>
      <c r="H126" s="40"/>
      <c r="I126" s="39"/>
      <c r="J126" s="39"/>
      <c r="K126" s="65"/>
    </row>
    <row r="127" spans="1:11" s="21" customFormat="1" ht="16.5" thickBot="1">
      <c r="A127" s="30" t="s">
        <v>200</v>
      </c>
      <c r="B127" s="31" t="s">
        <v>179</v>
      </c>
      <c r="C127" s="31"/>
      <c r="D127" s="31"/>
      <c r="E127" s="32"/>
      <c r="F127" s="32"/>
      <c r="G127" s="188"/>
      <c r="H127" s="188"/>
      <c r="I127" s="189"/>
      <c r="J127" s="189"/>
      <c r="K127" s="65"/>
    </row>
    <row r="128" spans="1:11" s="38" customFormat="1">
      <c r="A128" s="33"/>
      <c r="B128" s="41"/>
      <c r="C128" s="35"/>
      <c r="D128" s="35"/>
      <c r="E128" s="37"/>
      <c r="F128" s="37"/>
      <c r="G128" s="40"/>
      <c r="H128" s="40"/>
      <c r="I128" s="39"/>
      <c r="J128" s="39"/>
      <c r="K128" s="65"/>
    </row>
    <row r="129" spans="1:11" s="38" customFormat="1" ht="38.25">
      <c r="A129" s="33" t="s">
        <v>201</v>
      </c>
      <c r="B129" s="36" t="s">
        <v>210</v>
      </c>
      <c r="C129" s="35">
        <v>2</v>
      </c>
      <c r="D129" s="35" t="s">
        <v>101</v>
      </c>
      <c r="E129" s="223">
        <v>0</v>
      </c>
      <c r="F129" s="223">
        <v>0</v>
      </c>
      <c r="G129" s="40">
        <f t="shared" si="24"/>
        <v>0</v>
      </c>
      <c r="H129" s="40">
        <f t="shared" si="25"/>
        <v>0</v>
      </c>
      <c r="I129" s="39">
        <f t="shared" si="26"/>
        <v>0</v>
      </c>
      <c r="J129" s="248">
        <v>49676.22</v>
      </c>
      <c r="K129" s="65"/>
    </row>
    <row r="130" spans="1:11" s="38" customFormat="1">
      <c r="A130" s="33"/>
      <c r="B130" s="41"/>
      <c r="C130" s="35"/>
      <c r="D130" s="35"/>
      <c r="E130" s="37"/>
      <c r="F130" s="37"/>
      <c r="G130" s="40"/>
      <c r="H130" s="40"/>
      <c r="I130" s="39"/>
      <c r="J130" s="78"/>
      <c r="K130" s="65"/>
    </row>
    <row r="131" spans="1:11" s="38" customFormat="1" ht="16.5" thickBot="1">
      <c r="A131" s="181"/>
      <c r="B131" s="187"/>
      <c r="C131" s="183"/>
      <c r="D131" s="183"/>
      <c r="E131" s="184"/>
      <c r="F131" s="184"/>
      <c r="G131" s="185"/>
      <c r="H131" s="252" t="s">
        <v>258</v>
      </c>
      <c r="I131" s="253">
        <f>I129+I125+I121+I117+I113</f>
        <v>0</v>
      </c>
      <c r="J131" s="253">
        <f>J129+J125+J121+J117+J113</f>
        <v>507868.8015</v>
      </c>
      <c r="K131" s="65"/>
    </row>
    <row r="132" spans="1:11" s="21" customFormat="1" ht="16.5" thickBot="1">
      <c r="A132" s="190">
        <v>9</v>
      </c>
      <c r="B132" s="191" t="s">
        <v>211</v>
      </c>
      <c r="C132" s="31"/>
      <c r="D132" s="31"/>
      <c r="E132" s="32"/>
      <c r="F132" s="32"/>
      <c r="G132" s="188"/>
      <c r="H132" s="188"/>
      <c r="I132" s="189"/>
      <c r="J132" s="246"/>
      <c r="K132" s="65"/>
    </row>
    <row r="133" spans="1:11" s="21" customFormat="1">
      <c r="A133" s="33"/>
      <c r="B133" s="34"/>
      <c r="C133" s="35"/>
      <c r="D133" s="35"/>
      <c r="E133" s="39"/>
      <c r="F133" s="39"/>
      <c r="G133" s="40"/>
      <c r="H133" s="40"/>
      <c r="I133" s="39"/>
      <c r="J133" s="78"/>
      <c r="K133" s="65"/>
    </row>
    <row r="134" spans="1:11" s="21" customFormat="1">
      <c r="A134" s="33" t="s">
        <v>129</v>
      </c>
      <c r="B134" s="36" t="s">
        <v>374</v>
      </c>
      <c r="C134" s="35">
        <v>28</v>
      </c>
      <c r="D134" s="35" t="s">
        <v>34</v>
      </c>
      <c r="E134" s="223">
        <v>0</v>
      </c>
      <c r="F134" s="223">
        <v>0</v>
      </c>
      <c r="G134" s="40">
        <f t="shared" si="24"/>
        <v>0</v>
      </c>
      <c r="H134" s="40">
        <f t="shared" si="25"/>
        <v>0</v>
      </c>
      <c r="I134" s="39">
        <f t="shared" si="26"/>
        <v>0</v>
      </c>
      <c r="J134" s="248">
        <v>62968.905999999995</v>
      </c>
      <c r="K134" s="65"/>
    </row>
    <row r="135" spans="1:11" s="21" customFormat="1">
      <c r="A135" s="33"/>
      <c r="B135" s="36"/>
      <c r="C135" s="35"/>
      <c r="D135" s="35"/>
      <c r="E135" s="37"/>
      <c r="F135" s="37"/>
      <c r="G135" s="40"/>
      <c r="H135" s="40"/>
      <c r="I135" s="39"/>
      <c r="J135" s="39"/>
      <c r="K135" s="65"/>
    </row>
    <row r="136" spans="1:11" s="21" customFormat="1">
      <c r="A136" s="33" t="s">
        <v>130</v>
      </c>
      <c r="B136" s="36" t="s">
        <v>375</v>
      </c>
      <c r="C136" s="35">
        <v>28</v>
      </c>
      <c r="D136" s="35" t="s">
        <v>34</v>
      </c>
      <c r="E136" s="223">
        <v>0</v>
      </c>
      <c r="F136" s="223">
        <v>0</v>
      </c>
      <c r="G136" s="40">
        <f t="shared" si="24"/>
        <v>0</v>
      </c>
      <c r="H136" s="40">
        <f t="shared" si="25"/>
        <v>0</v>
      </c>
      <c r="I136" s="39">
        <f t="shared" si="26"/>
        <v>0</v>
      </c>
      <c r="J136" s="248">
        <v>56920.129000000001</v>
      </c>
      <c r="K136" s="65"/>
    </row>
    <row r="137" spans="1:11" s="21" customFormat="1">
      <c r="A137" s="33"/>
      <c r="B137" s="36"/>
      <c r="C137" s="35"/>
      <c r="D137" s="35"/>
      <c r="E137" s="37"/>
      <c r="F137" s="37"/>
      <c r="G137" s="40"/>
      <c r="H137" s="40"/>
      <c r="I137" s="39"/>
      <c r="J137" s="39"/>
      <c r="K137" s="65"/>
    </row>
    <row r="138" spans="1:11" s="21" customFormat="1" ht="25.5">
      <c r="A138" s="33" t="s">
        <v>202</v>
      </c>
      <c r="B138" s="36" t="s">
        <v>376</v>
      </c>
      <c r="C138" s="35">
        <v>4032</v>
      </c>
      <c r="D138" s="35" t="s">
        <v>238</v>
      </c>
      <c r="E138" s="223">
        <v>0</v>
      </c>
      <c r="F138" s="223">
        <v>0</v>
      </c>
      <c r="G138" s="40">
        <f t="shared" si="24"/>
        <v>0</v>
      </c>
      <c r="H138" s="40">
        <f t="shared" si="25"/>
        <v>0</v>
      </c>
      <c r="I138" s="39">
        <f t="shared" si="26"/>
        <v>0</v>
      </c>
      <c r="J138" s="248">
        <v>63367.073279999997</v>
      </c>
      <c r="K138" s="65"/>
    </row>
    <row r="139" spans="1:11" s="21" customFormat="1">
      <c r="A139" s="33"/>
      <c r="B139" s="36"/>
      <c r="C139" s="35"/>
      <c r="D139" s="35"/>
      <c r="E139" s="37"/>
      <c r="F139" s="37"/>
      <c r="G139" s="40"/>
      <c r="H139" s="40"/>
      <c r="I139" s="39"/>
      <c r="J139" s="39"/>
      <c r="K139" s="65"/>
    </row>
    <row r="140" spans="1:11" s="21" customFormat="1" ht="25.5">
      <c r="A140" s="33" t="s">
        <v>203</v>
      </c>
      <c r="B140" s="36" t="s">
        <v>377</v>
      </c>
      <c r="C140" s="35">
        <v>168</v>
      </c>
      <c r="D140" s="35" t="s">
        <v>34</v>
      </c>
      <c r="E140" s="223">
        <v>0</v>
      </c>
      <c r="F140" s="223">
        <v>0</v>
      </c>
      <c r="G140" s="40">
        <f t="shared" si="24"/>
        <v>0</v>
      </c>
      <c r="H140" s="40">
        <f t="shared" si="25"/>
        <v>0</v>
      </c>
      <c r="I140" s="39">
        <f t="shared" si="26"/>
        <v>0</v>
      </c>
      <c r="J140" s="248">
        <v>39516.760500000004</v>
      </c>
      <c r="K140" s="65"/>
    </row>
    <row r="141" spans="1:11" s="21" customFormat="1">
      <c r="A141" s="33"/>
      <c r="B141" s="41"/>
      <c r="C141" s="35"/>
      <c r="D141" s="35"/>
      <c r="E141" s="37"/>
      <c r="F141" s="37"/>
      <c r="G141" s="40"/>
      <c r="H141" s="40"/>
      <c r="I141" s="39"/>
      <c r="J141" s="39"/>
      <c r="K141" s="65"/>
    </row>
    <row r="142" spans="1:11" s="21" customFormat="1" ht="25.5">
      <c r="A142" s="33" t="s">
        <v>260</v>
      </c>
      <c r="B142" s="41" t="s">
        <v>313</v>
      </c>
      <c r="C142" s="35">
        <v>38</v>
      </c>
      <c r="D142" s="35" t="s">
        <v>34</v>
      </c>
      <c r="E142" s="223">
        <v>0</v>
      </c>
      <c r="F142" s="223">
        <v>0</v>
      </c>
      <c r="G142" s="40">
        <f t="shared" ref="G142" si="30">E142*C142</f>
        <v>0</v>
      </c>
      <c r="H142" s="40">
        <f t="shared" ref="H142" si="31">F142*C142</f>
        <v>0</v>
      </c>
      <c r="I142" s="39">
        <f t="shared" ref="I142" si="32">G142+H142</f>
        <v>0</v>
      </c>
      <c r="J142" s="248">
        <v>114829.79174999999</v>
      </c>
      <c r="K142" s="65"/>
    </row>
    <row r="143" spans="1:11" s="21" customFormat="1">
      <c r="A143" s="33"/>
      <c r="B143" s="41"/>
      <c r="C143" s="35"/>
      <c r="D143" s="35"/>
      <c r="E143" s="37"/>
      <c r="F143" s="37"/>
      <c r="G143" s="40"/>
      <c r="H143" s="40"/>
      <c r="I143" s="39"/>
      <c r="J143" s="39"/>
      <c r="K143" s="65"/>
    </row>
    <row r="144" spans="1:11" s="21" customFormat="1" ht="25.5">
      <c r="A144" s="33" t="s">
        <v>261</v>
      </c>
      <c r="B144" s="41" t="s">
        <v>498</v>
      </c>
      <c r="C144" s="35">
        <v>68</v>
      </c>
      <c r="D144" s="35" t="s">
        <v>34</v>
      </c>
      <c r="E144" s="223">
        <v>0</v>
      </c>
      <c r="F144" s="223">
        <v>0</v>
      </c>
      <c r="G144" s="40">
        <f t="shared" ref="G144" si="33">E144*C144</f>
        <v>0</v>
      </c>
      <c r="H144" s="40">
        <f t="shared" ref="H144" si="34">F144*C144</f>
        <v>0</v>
      </c>
      <c r="I144" s="39">
        <f t="shared" ref="I144" si="35">G144+H144</f>
        <v>0</v>
      </c>
      <c r="J144" s="248">
        <v>262525.7</v>
      </c>
      <c r="K144" s="65"/>
    </row>
    <row r="145" spans="1:11" s="21" customFormat="1">
      <c r="A145" s="33"/>
      <c r="B145" s="41"/>
      <c r="C145" s="35"/>
      <c r="D145" s="35"/>
      <c r="E145" s="37"/>
      <c r="F145" s="37"/>
      <c r="G145" s="40"/>
      <c r="H145" s="40"/>
      <c r="I145" s="39"/>
      <c r="J145" s="39"/>
      <c r="K145" s="65"/>
    </row>
    <row r="146" spans="1:11" s="21" customFormat="1" ht="25.5">
      <c r="A146" s="33" t="s">
        <v>262</v>
      </c>
      <c r="B146" s="41" t="s">
        <v>378</v>
      </c>
      <c r="C146" s="35">
        <v>56</v>
      </c>
      <c r="D146" s="35" t="s">
        <v>34</v>
      </c>
      <c r="E146" s="223">
        <v>0</v>
      </c>
      <c r="F146" s="223">
        <v>0</v>
      </c>
      <c r="G146" s="40">
        <f t="shared" ref="G146" si="36">E146*C146</f>
        <v>0</v>
      </c>
      <c r="H146" s="40">
        <f t="shared" ref="H146" si="37">F146*C146</f>
        <v>0</v>
      </c>
      <c r="I146" s="39">
        <f t="shared" ref="I146" si="38">G146+H146</f>
        <v>0</v>
      </c>
      <c r="J146" s="248">
        <v>235112.899</v>
      </c>
      <c r="K146" s="65"/>
    </row>
    <row r="147" spans="1:11" s="21" customFormat="1">
      <c r="A147" s="33"/>
      <c r="B147" s="41"/>
      <c r="C147" s="35"/>
      <c r="D147" s="35"/>
      <c r="E147" s="37"/>
      <c r="F147" s="37"/>
      <c r="G147" s="40"/>
      <c r="H147" s="40"/>
      <c r="I147" s="39"/>
      <c r="J147" s="39"/>
      <c r="K147" s="65"/>
    </row>
    <row r="148" spans="1:11" s="21" customFormat="1">
      <c r="A148" s="33">
        <v>9.8000000000000007</v>
      </c>
      <c r="B148" s="41" t="s">
        <v>379</v>
      </c>
      <c r="C148" s="35">
        <v>68</v>
      </c>
      <c r="D148" s="35" t="s">
        <v>34</v>
      </c>
      <c r="E148" s="223">
        <v>0</v>
      </c>
      <c r="F148" s="223">
        <v>0</v>
      </c>
      <c r="G148" s="40">
        <f t="shared" ref="G148" si="39">E148*C148</f>
        <v>0</v>
      </c>
      <c r="H148" s="40">
        <f t="shared" ref="H148" si="40">F148*C148</f>
        <v>0</v>
      </c>
      <c r="I148" s="39">
        <f t="shared" ref="I148" si="41">G148+H148</f>
        <v>0</v>
      </c>
      <c r="J148" s="248">
        <v>293325.45</v>
      </c>
      <c r="K148" s="65"/>
    </row>
    <row r="149" spans="1:11" s="21" customFormat="1">
      <c r="A149" s="33"/>
      <c r="B149" s="41"/>
      <c r="C149" s="35"/>
      <c r="D149" s="35"/>
      <c r="E149" s="37"/>
      <c r="F149" s="37"/>
      <c r="G149" s="40"/>
      <c r="H149" s="40"/>
      <c r="I149" s="39"/>
      <c r="J149" s="39"/>
      <c r="K149" s="65"/>
    </row>
    <row r="150" spans="1:11" s="21" customFormat="1" ht="25.5">
      <c r="A150" s="33" t="s">
        <v>317</v>
      </c>
      <c r="B150" s="41" t="s">
        <v>263</v>
      </c>
      <c r="C150" s="35">
        <v>696</v>
      </c>
      <c r="D150" s="35" t="s">
        <v>34</v>
      </c>
      <c r="E150" s="223">
        <v>0</v>
      </c>
      <c r="F150" s="223">
        <v>0</v>
      </c>
      <c r="G150" s="40">
        <f t="shared" ref="G150" si="42">E150*C150</f>
        <v>0</v>
      </c>
      <c r="H150" s="40">
        <f t="shared" ref="H150" si="43">F150*C150</f>
        <v>0</v>
      </c>
      <c r="I150" s="39">
        <f t="shared" ref="I150" si="44">G150+H150</f>
        <v>0</v>
      </c>
      <c r="J150" s="248">
        <v>264987.24</v>
      </c>
      <c r="K150" s="65"/>
    </row>
    <row r="151" spans="1:11" s="21" customFormat="1">
      <c r="A151" s="33"/>
      <c r="B151" s="41"/>
      <c r="C151" s="35"/>
      <c r="D151" s="35"/>
      <c r="E151" s="37"/>
      <c r="F151" s="37"/>
      <c r="G151" s="40"/>
      <c r="H151" s="40"/>
      <c r="I151" s="39"/>
      <c r="J151" s="39"/>
      <c r="K151" s="65"/>
    </row>
    <row r="152" spans="1:11" s="21" customFormat="1" ht="25.5">
      <c r="A152" s="33">
        <v>9.1</v>
      </c>
      <c r="B152" s="41" t="s">
        <v>380</v>
      </c>
      <c r="C152" s="35">
        <v>2</v>
      </c>
      <c r="D152" s="35" t="s">
        <v>34</v>
      </c>
      <c r="E152" s="223">
        <v>0</v>
      </c>
      <c r="F152" s="223">
        <v>0</v>
      </c>
      <c r="G152" s="40">
        <f t="shared" ref="G152" si="45">E152*C152</f>
        <v>0</v>
      </c>
      <c r="H152" s="40">
        <f t="shared" ref="H152" si="46">F152*C152</f>
        <v>0</v>
      </c>
      <c r="I152" s="39">
        <f t="shared" ref="I152" si="47">G152+H152</f>
        <v>0</v>
      </c>
      <c r="J152" s="248">
        <v>10062.290000000001</v>
      </c>
      <c r="K152" s="65"/>
    </row>
    <row r="153" spans="1:11" s="21" customFormat="1">
      <c r="A153" s="33"/>
      <c r="B153" s="41"/>
      <c r="C153" s="35"/>
      <c r="D153" s="35"/>
      <c r="E153" s="37"/>
      <c r="F153" s="37"/>
      <c r="G153" s="40"/>
      <c r="H153" s="40"/>
      <c r="I153" s="39"/>
      <c r="J153" s="39"/>
      <c r="K153" s="65"/>
    </row>
    <row r="154" spans="1:11" s="21" customFormat="1" ht="25.5">
      <c r="A154" s="33" t="s">
        <v>318</v>
      </c>
      <c r="B154" s="41" t="s">
        <v>381</v>
      </c>
      <c r="C154" s="35">
        <v>4</v>
      </c>
      <c r="D154" s="35" t="s">
        <v>34</v>
      </c>
      <c r="E154" s="223">
        <v>0</v>
      </c>
      <c r="F154" s="223">
        <v>0</v>
      </c>
      <c r="G154" s="40">
        <f t="shared" ref="G154" si="48">E154*C154</f>
        <v>0</v>
      </c>
      <c r="H154" s="40">
        <f t="shared" ref="H154" si="49">F154*C154</f>
        <v>0</v>
      </c>
      <c r="I154" s="39">
        <f t="shared" ref="I154" si="50">G154+H154</f>
        <v>0</v>
      </c>
      <c r="J154" s="248">
        <v>18763.123</v>
      </c>
      <c r="K154" s="65"/>
    </row>
    <row r="155" spans="1:11" s="21" customFormat="1">
      <c r="A155" s="33"/>
      <c r="B155" s="41"/>
      <c r="C155" s="35"/>
      <c r="D155" s="35"/>
      <c r="E155" s="37"/>
      <c r="F155" s="37"/>
      <c r="G155" s="40"/>
      <c r="H155" s="40"/>
      <c r="I155" s="39"/>
      <c r="J155" s="78"/>
      <c r="K155" s="65"/>
    </row>
    <row r="156" spans="1:11" s="21" customFormat="1">
      <c r="A156" s="33"/>
      <c r="B156" s="41"/>
      <c r="C156" s="35"/>
      <c r="D156" s="35"/>
      <c r="E156" s="37"/>
      <c r="F156" s="37"/>
      <c r="G156" s="40"/>
      <c r="H156" s="40"/>
      <c r="I156" s="39"/>
      <c r="J156" s="78"/>
      <c r="K156" s="65"/>
    </row>
    <row r="157" spans="1:11" s="21" customFormat="1" ht="16.5" thickBot="1">
      <c r="A157" s="181"/>
      <c r="B157" s="187"/>
      <c r="C157" s="183"/>
      <c r="D157" s="183"/>
      <c r="E157" s="184"/>
      <c r="F157" s="184"/>
      <c r="G157" s="185"/>
      <c r="H157" s="252" t="s">
        <v>265</v>
      </c>
      <c r="I157" s="252">
        <f>I134+I136+I138+I140+I142+I144+I146+I148+I150</f>
        <v>0</v>
      </c>
      <c r="J157" s="252">
        <f>J134+J136+J138+J140+J142+J144+J146+J148+J150</f>
        <v>1393553.9495299999</v>
      </c>
      <c r="K157" s="65"/>
    </row>
    <row r="158" spans="1:11" s="21" customFormat="1" ht="16.5" thickBot="1">
      <c r="A158" s="192">
        <v>10</v>
      </c>
      <c r="B158" s="193" t="s">
        <v>212</v>
      </c>
      <c r="C158" s="194"/>
      <c r="D158" s="194"/>
      <c r="E158" s="195"/>
      <c r="F158" s="195"/>
      <c r="G158" s="188"/>
      <c r="H158" s="188"/>
      <c r="I158" s="189"/>
      <c r="J158" s="246"/>
      <c r="K158" s="65"/>
    </row>
    <row r="159" spans="1:11" s="21" customFormat="1">
      <c r="A159" s="33"/>
      <c r="B159" s="41"/>
      <c r="C159" s="35"/>
      <c r="D159" s="35"/>
      <c r="E159" s="37"/>
      <c r="F159" s="37"/>
      <c r="G159" s="40"/>
      <c r="H159" s="40"/>
      <c r="I159" s="39"/>
      <c r="J159" s="78"/>
      <c r="K159" s="65"/>
    </row>
    <row r="160" spans="1:11" s="21" customFormat="1" ht="25.5">
      <c r="A160" s="41" t="s">
        <v>126</v>
      </c>
      <c r="B160" s="41" t="s">
        <v>382</v>
      </c>
      <c r="C160" s="41">
        <v>1</v>
      </c>
      <c r="D160" s="41" t="s">
        <v>34</v>
      </c>
      <c r="E160" s="41">
        <v>0</v>
      </c>
      <c r="F160" s="41"/>
      <c r="G160" s="41">
        <f t="shared" si="24"/>
        <v>0</v>
      </c>
      <c r="H160" s="41">
        <f t="shared" si="25"/>
        <v>0</v>
      </c>
      <c r="I160" s="41">
        <f t="shared" si="26"/>
        <v>0</v>
      </c>
      <c r="J160" s="248">
        <v>61187.717500000006</v>
      </c>
      <c r="K160" s="65"/>
    </row>
    <row r="161" spans="1:35" s="21" customFormat="1">
      <c r="A161" s="250"/>
      <c r="B161" s="251"/>
      <c r="C161" s="183"/>
      <c r="D161" s="183"/>
      <c r="E161" s="183"/>
      <c r="F161" s="183"/>
      <c r="G161" s="185"/>
      <c r="H161" s="252" t="s">
        <v>494</v>
      </c>
      <c r="I161" s="252">
        <f>I160</f>
        <v>0</v>
      </c>
      <c r="J161" s="252">
        <f>J160</f>
        <v>61187.717500000006</v>
      </c>
      <c r="K161" s="65"/>
    </row>
    <row r="162" spans="1:35" s="38" customFormat="1" ht="16.5" thickBot="1">
      <c r="C162" s="35"/>
      <c r="D162" s="35"/>
      <c r="E162" s="37"/>
      <c r="F162" s="37"/>
      <c r="G162" s="37"/>
      <c r="H162" s="37"/>
      <c r="I162" s="37"/>
      <c r="J162" s="247"/>
      <c r="K162" s="65"/>
    </row>
    <row r="163" spans="1:35" s="21" customFormat="1" ht="16.5" thickBot="1">
      <c r="A163" s="280" t="s">
        <v>383</v>
      </c>
      <c r="B163" s="281"/>
      <c r="C163" s="281"/>
      <c r="D163" s="281"/>
      <c r="E163" s="281"/>
      <c r="F163" s="281"/>
      <c r="G163" s="281"/>
      <c r="H163" s="281"/>
      <c r="I163" s="203">
        <f>I157+I160+I131+I109+I90+I76+I63+I44+I29+I23</f>
        <v>0</v>
      </c>
      <c r="J163" s="203">
        <f>J157+J161+J131+J109+J90+J76+J63+J44+J29+J23</f>
        <v>8121187.8901144853</v>
      </c>
      <c r="K163" s="65"/>
    </row>
    <row r="164" spans="1:35" s="21" customFormat="1" ht="16.5" thickBot="1">
      <c r="A164" s="70"/>
      <c r="B164" s="71"/>
      <c r="C164" s="72"/>
      <c r="D164" s="72"/>
      <c r="E164" s="73"/>
      <c r="F164" s="73"/>
      <c r="G164" s="73"/>
      <c r="H164" s="73"/>
      <c r="I164" s="73"/>
      <c r="J164" s="73"/>
      <c r="K164" s="74"/>
    </row>
    <row r="165" spans="1:35">
      <c r="A165" s="16"/>
      <c r="B165" s="16"/>
      <c r="C165" s="16"/>
      <c r="D165" s="16"/>
      <c r="E165" s="16"/>
      <c r="F165" s="16"/>
      <c r="G165" s="16"/>
      <c r="H165" s="16"/>
      <c r="I165" s="16"/>
      <c r="J165" s="16"/>
      <c r="K165" s="16"/>
    </row>
    <row r="166" spans="1:35">
      <c r="A166" s="16"/>
      <c r="B166" s="16"/>
      <c r="C166" s="16"/>
      <c r="D166" s="16"/>
      <c r="E166" s="16"/>
      <c r="F166" s="16"/>
      <c r="G166" s="16"/>
      <c r="H166" s="16"/>
      <c r="I166" s="75"/>
      <c r="J166" s="75"/>
      <c r="K166" s="16"/>
    </row>
    <row r="167" spans="1:35">
      <c r="A167" s="16"/>
      <c r="B167" s="16"/>
      <c r="C167" s="16"/>
      <c r="D167" s="16"/>
      <c r="E167" s="16"/>
      <c r="F167" s="16"/>
      <c r="G167" s="16"/>
      <c r="H167" s="16"/>
      <c r="I167" s="75"/>
      <c r="J167" s="75"/>
    </row>
    <row r="168" spans="1:35">
      <c r="A168" s="16"/>
      <c r="B168" s="16"/>
      <c r="C168" s="16"/>
      <c r="D168" s="16"/>
      <c r="E168" s="16"/>
      <c r="F168" s="16"/>
      <c r="G168" s="16"/>
      <c r="H168" s="16"/>
      <c r="I168" s="75"/>
      <c r="J168" s="75"/>
    </row>
    <row r="169" spans="1:35">
      <c r="I169" s="76"/>
      <c r="J169" s="76"/>
    </row>
    <row r="170" spans="1:35">
      <c r="I170" s="76"/>
      <c r="J170" s="76"/>
    </row>
    <row r="176" spans="1:35"/>
  </sheetData>
  <mergeCells count="6">
    <mergeCell ref="A163:H163"/>
    <mergeCell ref="I5:K5"/>
    <mergeCell ref="A6:K7"/>
    <mergeCell ref="A9:G9"/>
    <mergeCell ref="E10:F10"/>
    <mergeCell ref="G10:H10"/>
  </mergeCells>
  <pageMargins left="0.7" right="0.7" top="0.75" bottom="0.75" header="0.3" footer="0.3"/>
  <pageSetup paperSize="8" scale="7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 resumo</vt:lpstr>
      <vt:lpstr>Serviços</vt:lpstr>
      <vt:lpstr>Materiais e equipamentos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2021-04-20T16:58:45Z</dcterms:created>
  <dcterms:modified xsi:type="dcterms:W3CDTF">2021-06-16T21:55:06Z</dcterms:modified>
  <cp:category/>
</cp:coreProperties>
</file>